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D:\SEZ\"/>
    </mc:Choice>
  </mc:AlternateContent>
  <xr:revisionPtr revIDLastSave="0" documentId="13_ncr:1_{CFFB2FD9-121A-416A-A476-6DB9613D23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عملکرد 1404" sheetId="12" r:id="rId1"/>
    <sheet name="Sheet1" sheetId="13" r:id="rId2"/>
  </sheets>
  <definedNames>
    <definedName name="_xlnm.Print_Area" localSheetId="0">'عملکرد 1404'!$A$1:$AL$31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19" i="12" l="1"/>
  <c r="AA26" i="12" l="1"/>
  <c r="S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AJ19" i="12"/>
  <c r="AK19" i="12"/>
  <c r="AD28" i="12" l="1"/>
  <c r="AD25" i="12"/>
  <c r="AD22" i="12"/>
  <c r="AD20" i="12"/>
  <c r="AE27" i="12"/>
  <c r="AF27" i="12"/>
  <c r="AE10" i="12"/>
  <c r="W27" i="12"/>
  <c r="V10" i="12"/>
  <c r="O28" i="12" l="1"/>
  <c r="O26" i="12"/>
  <c r="O20" i="12"/>
  <c r="M28" i="12" l="1"/>
  <c r="M25" i="12"/>
  <c r="M22" i="12"/>
  <c r="M20" i="12"/>
  <c r="M5" i="12"/>
  <c r="S28" i="12" l="1"/>
  <c r="S22" i="12"/>
  <c r="S21" i="12"/>
  <c r="S20" i="12"/>
  <c r="S3" i="12"/>
  <c r="M4" i="12" l="1"/>
  <c r="M3" i="12"/>
  <c r="AC3" i="12" l="1"/>
  <c r="AC4" i="12" l="1"/>
  <c r="AI27" i="12" l="1"/>
  <c r="AJ27" i="12"/>
  <c r="AK27" i="12"/>
  <c r="AI10" i="12"/>
  <c r="AJ10" i="12"/>
  <c r="AK10" i="12"/>
  <c r="AF10" i="12" l="1"/>
  <c r="L23" i="12" l="1"/>
  <c r="N27" i="12" l="1"/>
  <c r="N10" i="12"/>
  <c r="M10" i="12"/>
  <c r="O10" i="12"/>
  <c r="P28" i="12" l="1"/>
  <c r="P26" i="12"/>
  <c r="P25" i="12"/>
  <c r="K10" i="12"/>
  <c r="I10" i="12"/>
  <c r="AD27" i="12" l="1"/>
  <c r="AC27" i="12"/>
  <c r="AB27" i="12"/>
  <c r="AL21" i="12"/>
  <c r="U27" i="12"/>
  <c r="AL25" i="12"/>
  <c r="H27" i="12"/>
  <c r="G27" i="12"/>
  <c r="J5" i="12"/>
  <c r="J4" i="12"/>
  <c r="F10" i="12"/>
  <c r="G10" i="12"/>
  <c r="H10" i="12"/>
  <c r="J10" i="12"/>
  <c r="L10" i="12"/>
  <c r="P10" i="12"/>
  <c r="Q10" i="12"/>
  <c r="R10" i="12"/>
  <c r="S10" i="12"/>
  <c r="T10" i="12"/>
  <c r="U10" i="12"/>
  <c r="W10" i="12"/>
  <c r="X10" i="12"/>
  <c r="Y10" i="12"/>
  <c r="Z10" i="12"/>
  <c r="AA10" i="12"/>
  <c r="AB10" i="12"/>
  <c r="AC10" i="12"/>
  <c r="AD10" i="12"/>
  <c r="AG10" i="12"/>
  <c r="AH10" i="12"/>
  <c r="E10" i="12"/>
  <c r="E19" i="12"/>
  <c r="J27" i="12"/>
  <c r="K27" i="12"/>
  <c r="L27" i="12"/>
  <c r="M27" i="12"/>
  <c r="Q27" i="12"/>
  <c r="R27" i="12"/>
  <c r="S27" i="12"/>
  <c r="T27" i="12"/>
  <c r="X27" i="12"/>
  <c r="Y27" i="12"/>
  <c r="Z27" i="12"/>
  <c r="AG27" i="12"/>
  <c r="AH27" i="12"/>
  <c r="AL11" i="12"/>
  <c r="AL13" i="12"/>
  <c r="AL17" i="12"/>
  <c r="AL31" i="12"/>
  <c r="AL30" i="12"/>
  <c r="AL29" i="12"/>
  <c r="AL28" i="12"/>
  <c r="AL18" i="12"/>
  <c r="AL16" i="12"/>
  <c r="AL14" i="12"/>
  <c r="AL12" i="12"/>
  <c r="AL9" i="12"/>
  <c r="AL8" i="12"/>
  <c r="AL7" i="12"/>
  <c r="AL6" i="12"/>
  <c r="AL26" i="12" l="1"/>
  <c r="AA27" i="12"/>
  <c r="F27" i="12"/>
  <c r="AL24" i="12"/>
  <c r="AL23" i="12"/>
  <c r="AL4" i="12"/>
  <c r="AL5" i="12"/>
  <c r="AL22" i="12"/>
  <c r="P27" i="12"/>
  <c r="O27" i="12"/>
  <c r="AL20" i="12"/>
  <c r="E27" i="12"/>
  <c r="AL3" i="12"/>
  <c r="AL15" i="12"/>
  <c r="AL10" i="12"/>
  <c r="AL19" i="12" l="1"/>
  <c r="AL27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سوادی پوریا</author>
  </authors>
  <commentList>
    <comment ref="AE3" authorId="0" shapeId="0" xr:uid="{06E768AA-AF91-4B6C-A95F-26BA5B05FC90}">
      <text>
        <r>
          <rPr>
            <b/>
            <sz val="9"/>
            <color indexed="81"/>
            <rFont val="Tahoma"/>
            <family val="2"/>
          </rPr>
          <t>سوادی پوریا:</t>
        </r>
        <r>
          <rPr>
            <sz val="9"/>
            <color indexed="81"/>
            <rFont val="Tahoma"/>
            <family val="2"/>
          </rPr>
          <t xml:space="preserve">
100000
</t>
        </r>
      </text>
    </comment>
    <comment ref="R20" authorId="0" shapeId="0" xr:uid="{F376074F-E81A-4610-95F8-1861F9E1FA96}">
      <text>
        <r>
          <rPr>
            <b/>
            <sz val="9"/>
            <color indexed="81"/>
            <rFont val="Tahoma"/>
            <family val="2"/>
          </rPr>
          <t>سوادی پوریا:</t>
        </r>
        <r>
          <rPr>
            <sz val="9"/>
            <color indexed="81"/>
            <rFont val="Tahoma"/>
            <family val="2"/>
          </rPr>
          <t xml:space="preserve">
17151 تن
</t>
        </r>
      </text>
    </comment>
    <comment ref="AJ20" authorId="0" shapeId="0" xr:uid="{0E650328-28F6-49C7-8C59-036F0213D978}">
      <text>
        <r>
          <rPr>
            <b/>
            <sz val="9"/>
            <color indexed="81"/>
            <rFont val="Tahoma"/>
            <family val="2"/>
          </rPr>
          <t>سوادی پوریا:</t>
        </r>
        <r>
          <rPr>
            <sz val="9"/>
            <color indexed="81"/>
            <rFont val="Tahoma"/>
            <family val="2"/>
          </rPr>
          <t xml:space="preserve">
73018 تن
</t>
        </r>
      </text>
    </comment>
    <comment ref="O21" authorId="0" shapeId="0" xr:uid="{9B241A37-BB20-4D7D-AABB-5D0C9EA7B2AB}">
      <text>
        <r>
          <rPr>
            <b/>
            <sz val="9"/>
            <color indexed="81"/>
            <rFont val="Tahoma"/>
            <family val="2"/>
          </rPr>
          <t>سوادی پوریا:</t>
        </r>
        <r>
          <rPr>
            <sz val="9"/>
            <color indexed="81"/>
            <rFont val="Tahoma"/>
            <family val="2"/>
          </rPr>
          <t xml:space="preserve">
15274 تن</t>
        </r>
      </text>
    </comment>
    <comment ref="AJ21" authorId="0" shapeId="0" xr:uid="{5C8F7AAB-EFD8-4EF3-A941-61FDF5FC1DFC}">
      <text>
        <r>
          <rPr>
            <b/>
            <sz val="9"/>
            <color indexed="81"/>
            <rFont val="Tahoma"/>
            <family val="2"/>
          </rPr>
          <t>سوادی پوریا:</t>
        </r>
        <r>
          <rPr>
            <sz val="9"/>
            <color indexed="81"/>
            <rFont val="Tahoma"/>
            <family val="2"/>
          </rPr>
          <t xml:space="preserve">
14497132 تن</t>
        </r>
      </text>
    </comment>
    <comment ref="AK21" authorId="0" shapeId="0" xr:uid="{3B35B4D0-AE4A-44F7-9E92-977D275B806C}">
      <text>
        <r>
          <rPr>
            <b/>
            <sz val="9"/>
            <color indexed="81"/>
            <rFont val="Tahoma"/>
            <family val="2"/>
          </rPr>
          <t>سوادی پوریا:</t>
        </r>
        <r>
          <rPr>
            <sz val="9"/>
            <color indexed="81"/>
            <rFont val="Tahoma"/>
            <family val="2"/>
          </rPr>
          <t xml:space="preserve">
106394 تن</t>
        </r>
      </text>
    </comment>
    <comment ref="AJ23" authorId="0" shapeId="0" xr:uid="{61ADC3B6-88B0-4902-8BDF-0759E213E344}">
      <text>
        <r>
          <rPr>
            <b/>
            <sz val="9"/>
            <color indexed="81"/>
            <rFont val="Tahoma"/>
            <family val="2"/>
          </rPr>
          <t>سوادی پوریا:</t>
        </r>
        <r>
          <rPr>
            <sz val="9"/>
            <color indexed="81"/>
            <rFont val="Tahoma"/>
            <family val="2"/>
          </rPr>
          <t xml:space="preserve">
12589723 تن
</t>
        </r>
      </text>
    </comment>
    <comment ref="R24" authorId="0" shapeId="0" xr:uid="{9185353B-9E2B-4F29-8865-8D654B05FCF7}">
      <text>
        <r>
          <rPr>
            <b/>
            <sz val="9"/>
            <color indexed="81"/>
            <rFont val="Tahoma"/>
            <family val="2"/>
          </rPr>
          <t>سوادی پوریا:</t>
        </r>
        <r>
          <rPr>
            <sz val="9"/>
            <color indexed="81"/>
            <rFont val="Tahoma"/>
            <family val="2"/>
          </rPr>
          <t xml:space="preserve">
15597 تن</t>
        </r>
      </text>
    </comment>
    <comment ref="O25" authorId="0" shapeId="0" xr:uid="{E925CCFD-2E89-482E-A6B1-53EFF2314D1F}">
      <text>
        <r>
          <rPr>
            <b/>
            <sz val="9"/>
            <color indexed="81"/>
            <rFont val="Tahoma"/>
            <family val="2"/>
          </rPr>
          <t>سوادی پوریا:</t>
        </r>
        <r>
          <rPr>
            <sz val="9"/>
            <color indexed="81"/>
            <rFont val="Tahoma"/>
            <family val="2"/>
          </rPr>
          <t xml:space="preserve">
1493917 تن</t>
        </r>
      </text>
    </comment>
    <comment ref="AJ25" authorId="0" shapeId="0" xr:uid="{877AEAF7-86C1-4B0B-A11F-B49225C6361C}">
      <text>
        <r>
          <rPr>
            <b/>
            <sz val="9"/>
            <color indexed="81"/>
            <rFont val="Tahoma"/>
            <family val="2"/>
          </rPr>
          <t>سوادی پوریا:</t>
        </r>
        <r>
          <rPr>
            <sz val="9"/>
            <color indexed="81"/>
            <rFont val="Tahoma"/>
            <family val="2"/>
          </rPr>
          <t xml:space="preserve">
69112 تن</t>
        </r>
      </text>
    </comment>
    <comment ref="AJ26" authorId="0" shapeId="0" xr:uid="{84A87311-B5F0-4F96-ACF8-DF093B0DD785}">
      <text>
        <r>
          <rPr>
            <b/>
            <sz val="9"/>
            <color indexed="81"/>
            <rFont val="Tahoma"/>
            <family val="2"/>
          </rPr>
          <t>سوادی پوریا:</t>
        </r>
        <r>
          <rPr>
            <sz val="9"/>
            <color indexed="81"/>
            <rFont val="Tahoma"/>
            <family val="2"/>
          </rPr>
          <t xml:space="preserve">
1471206 تن</t>
        </r>
      </text>
    </comment>
    <comment ref="AK26" authorId="0" shapeId="0" xr:uid="{C6498F6C-6BB0-4CBE-B4FE-CB77F8587E72}">
      <text>
        <r>
          <rPr>
            <b/>
            <sz val="9"/>
            <color indexed="81"/>
            <rFont val="Tahoma"/>
            <family val="2"/>
          </rPr>
          <t>سوادی پوریا:</t>
        </r>
        <r>
          <rPr>
            <sz val="9"/>
            <color indexed="81"/>
            <rFont val="Tahoma"/>
            <family val="2"/>
          </rPr>
          <t xml:space="preserve">
25170 تن</t>
        </r>
      </text>
    </comment>
    <comment ref="AJ28" authorId="0" shapeId="0" xr:uid="{731FC1C1-6D5A-4D5F-BA8D-ACD5D3354F15}">
      <text>
        <r>
          <rPr>
            <b/>
            <sz val="9"/>
            <color indexed="81"/>
            <rFont val="Tahoma"/>
            <family val="2"/>
          </rPr>
          <t>سوادی پوریا:</t>
        </r>
        <r>
          <rPr>
            <sz val="9"/>
            <color indexed="81"/>
            <rFont val="Tahoma"/>
            <family val="2"/>
          </rPr>
          <t xml:space="preserve">
69112 تن</t>
        </r>
      </text>
    </comment>
  </commentList>
</comments>
</file>

<file path=xl/sharedStrings.xml><?xml version="1.0" encoding="utf-8"?>
<sst xmlns="http://schemas.openxmlformats.org/spreadsheetml/2006/main" count="171" uniqueCount="77">
  <si>
    <t>ردیف</t>
  </si>
  <si>
    <t>سازمان مسئول</t>
  </si>
  <si>
    <t>لرستان</t>
  </si>
  <si>
    <t>یزد</t>
  </si>
  <si>
    <t>سلفچگان</t>
  </si>
  <si>
    <t>ارگ جدید</t>
  </si>
  <si>
    <t>شیراز</t>
  </si>
  <si>
    <t>پیام</t>
  </si>
  <si>
    <t>انرژی پارس</t>
  </si>
  <si>
    <t>پتروشیمی</t>
  </si>
  <si>
    <t>سمنان</t>
  </si>
  <si>
    <t>بیرجند</t>
  </si>
  <si>
    <t>لامرد</t>
  </si>
  <si>
    <t>کازرون</t>
  </si>
  <si>
    <t>کاشان</t>
  </si>
  <si>
    <t>دامغان</t>
  </si>
  <si>
    <t>اسلام آباد غرب</t>
  </si>
  <si>
    <t>نمین</t>
  </si>
  <si>
    <t>بندر امام خمینی</t>
  </si>
  <si>
    <t>رفسنجان</t>
  </si>
  <si>
    <t>پارسیان</t>
  </si>
  <si>
    <t>لاوان</t>
  </si>
  <si>
    <t>کاوه</t>
  </si>
  <si>
    <t>بجنورد</t>
  </si>
  <si>
    <t>سبزوار</t>
  </si>
  <si>
    <t>جهرم</t>
  </si>
  <si>
    <t>گرمسار</t>
  </si>
  <si>
    <t>سهلان</t>
  </si>
  <si>
    <t>بندر آستارا</t>
  </si>
  <si>
    <t>سرمایه گذاری خارجی</t>
  </si>
  <si>
    <t>تعداد واحدهای فعال</t>
  </si>
  <si>
    <t>تعداد شاغلین</t>
  </si>
  <si>
    <t>خدماتی</t>
  </si>
  <si>
    <t>بازرگانی</t>
  </si>
  <si>
    <t>جمع</t>
  </si>
  <si>
    <t>واحدهای تولیدی</t>
  </si>
  <si>
    <t>واحدهای بازرگانی</t>
  </si>
  <si>
    <t>واحدهای خدماتی</t>
  </si>
  <si>
    <t>پیمانکاری</t>
  </si>
  <si>
    <t>واردات</t>
  </si>
  <si>
    <t>صادرات</t>
  </si>
  <si>
    <t xml:space="preserve">ترانزیت خارجی </t>
  </si>
  <si>
    <t>تراز تجاری</t>
  </si>
  <si>
    <t>شاخص</t>
  </si>
  <si>
    <t>واحد</t>
  </si>
  <si>
    <t>زرندیه</t>
  </si>
  <si>
    <t>سیرجان</t>
  </si>
  <si>
    <t>کشتی سازی</t>
  </si>
  <si>
    <t>بندر شهید رجایی</t>
  </si>
  <si>
    <t>سرمایه گذاری داخلی</t>
  </si>
  <si>
    <t xml:space="preserve"> تحقق یافته ریالی </t>
  </si>
  <si>
    <t>میلیارد ریال</t>
  </si>
  <si>
    <t xml:space="preserve"> تحقق یافته ارزی</t>
  </si>
  <si>
    <t>میلیون دلار</t>
  </si>
  <si>
    <t xml:space="preserve">تحقق یافته مستقیم </t>
  </si>
  <si>
    <t xml:space="preserve">تعداد واحد تولیدی فعال </t>
  </si>
  <si>
    <t>با ظرفیت بیش از 75 درصد پروانه بهره برداری</t>
  </si>
  <si>
    <t>با ظرفیت 50 تا 75 درصد پروانه بهره برداری</t>
  </si>
  <si>
    <t>با ظرفیت 25 تا 50 درصد پروانه بهره برداری</t>
  </si>
  <si>
    <t>با ظرفیت کمتر از 25 درصد پروانه بهره برداری</t>
  </si>
  <si>
    <t>تعداد واحد تولیدی غیر فعال/ راکد/ درحال ساخت</t>
  </si>
  <si>
    <t>نفر</t>
  </si>
  <si>
    <t>بمنظور تولید، مصرف و عرضه در منطقه</t>
  </si>
  <si>
    <t>واردات به سرزمین اصلی</t>
  </si>
  <si>
    <t>تولیدات منطقه به خارج از کشور</t>
  </si>
  <si>
    <t>تولیدات سرزمین اصلی از طریق گمرک منطقه</t>
  </si>
  <si>
    <t>صادرات مجدد</t>
  </si>
  <si>
    <t>ارسال تولیدات منطقه به سرزمین اصلی</t>
  </si>
  <si>
    <t>ارزش تولیدات</t>
  </si>
  <si>
    <t xml:space="preserve">صنعتی </t>
  </si>
  <si>
    <t>کشاورزی و شیلات</t>
  </si>
  <si>
    <t xml:space="preserve">خدماتی </t>
  </si>
  <si>
    <t>صنایع معدنی فلزی خلیج فارس</t>
  </si>
  <si>
    <t>میرجاوه</t>
  </si>
  <si>
    <t>ارزش کل تولیدات منطقه</t>
  </si>
  <si>
    <t>گزارش عملکرد غیرقطعی سال 1404 مناطق ویژه اقتصادی (9 ماهه)</t>
  </si>
  <si>
    <t>جمع عملکرد 9ماهه سال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</si>
</sst>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_);\(#,##0.0\)"/>
    <numFmt numFmtId="165" formatCode="#,##0.0_ ;\-#,##0.0\ "/>
    <numFmt numFmtId="166" formatCode="#,##0.000_);\(#,##0.000\)"/>
    <numFmt numFmtId="167" formatCode="#,##0_ ;\-#,##0\ "/>
    <numFmt numFmtId="168" formatCode="_ * #,##0.00_-_ ;_ * #,##0.00\-_ ;_ * &quot;-&quot;??_-_ ;_ @_ "/>
  </numFmts>
  <fonts count="18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  <font>
      <b/>
      <sz val="9"/>
      <color theme="1"/>
      <name val="B Nazanin"/>
      <charset val="178"/>
    </font>
    <font>
      <sz val="11"/>
      <color theme="1"/>
      <name val="Calibri"/>
      <family val="2"/>
      <charset val="17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b/>
      <sz val="14"/>
      <color theme="1"/>
      <name val="B Nazanin"/>
      <charset val="178"/>
    </font>
    <font>
      <b/>
      <sz val="11"/>
      <name val="B Nazanin"/>
      <charset val="178"/>
    </font>
    <font>
      <sz val="12"/>
      <color theme="1"/>
      <name val="B Nazanin"/>
      <charset val="178"/>
    </font>
    <font>
      <sz val="14"/>
      <color rgb="FFFF0000"/>
      <name val="B Nazanin"/>
      <charset val="178"/>
    </font>
    <font>
      <sz val="36"/>
      <color theme="1"/>
      <name val="B Kourosh"/>
      <charset val="178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DE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7" fillId="0" borderId="0"/>
    <xf numFmtId="0" fontId="1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37" fontId="11" fillId="0" borderId="1" xfId="1" applyNumberFormat="1" applyFont="1" applyFill="1" applyBorder="1" applyAlignment="1">
      <alignment horizontal="center" vertical="center"/>
    </xf>
    <xf numFmtId="37" fontId="12" fillId="3" borderId="1" xfId="1" applyNumberFormat="1" applyFont="1" applyFill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37" fontId="12" fillId="0" borderId="1" xfId="1" applyNumberFormat="1" applyFont="1" applyFill="1" applyBorder="1" applyAlignment="1">
      <alignment horizontal="center" vertical="center"/>
    </xf>
    <xf numFmtId="165" fontId="11" fillId="0" borderId="1" xfId="1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9" fontId="11" fillId="0" borderId="1" xfId="1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 readingOrder="2"/>
    </xf>
    <xf numFmtId="0" fontId="6" fillId="4" borderId="1" xfId="0" applyFont="1" applyFill="1" applyBorder="1" applyAlignment="1">
      <alignment horizontal="center" vertical="center" wrapText="1" readingOrder="2"/>
    </xf>
    <xf numFmtId="37" fontId="11" fillId="5" borderId="1" xfId="1" applyNumberFormat="1" applyFont="1" applyFill="1" applyBorder="1" applyAlignment="1">
      <alignment horizontal="center" vertical="center"/>
    </xf>
    <xf numFmtId="37" fontId="11" fillId="5" borderId="1" xfId="1" applyNumberFormat="1" applyFont="1" applyFill="1" applyBorder="1" applyAlignment="1">
      <alignment horizontal="center" vertical="center" wrapText="1"/>
    </xf>
    <xf numFmtId="37" fontId="16" fillId="0" borderId="1" xfId="1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67" fontId="11" fillId="0" borderId="1" xfId="1" applyNumberFormat="1" applyFont="1" applyFill="1" applyBorder="1" applyAlignment="1">
      <alignment horizontal="center" vertical="center"/>
    </xf>
    <xf numFmtId="37" fontId="13" fillId="4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37" fontId="13" fillId="0" borderId="1" xfId="0" applyNumberFormat="1" applyFont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37" fontId="11" fillId="0" borderId="1" xfId="5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 readingOrder="2"/>
    </xf>
    <xf numFmtId="0" fontId="3" fillId="4" borderId="8" xfId="0" applyFont="1" applyFill="1" applyBorder="1" applyAlignment="1">
      <alignment horizontal="center" vertical="center" wrapText="1" readingOrder="2"/>
    </xf>
    <xf numFmtId="0" fontId="3" fillId="4" borderId="10" xfId="0" applyFont="1" applyFill="1" applyBorder="1" applyAlignment="1">
      <alignment horizontal="center" vertical="center" wrapText="1" readingOrder="2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 readingOrder="2"/>
    </xf>
    <xf numFmtId="0" fontId="5" fillId="7" borderId="12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 readingOrder="2"/>
    </xf>
    <xf numFmtId="0" fontId="10" fillId="7" borderId="14" xfId="0" applyFont="1" applyFill="1" applyBorder="1" applyAlignment="1">
      <alignment horizontal="center" vertical="center" wrapText="1" readingOrder="2"/>
    </xf>
    <xf numFmtId="0" fontId="6" fillId="7" borderId="17" xfId="0" applyFont="1" applyFill="1" applyBorder="1" applyAlignment="1">
      <alignment horizontal="center" vertical="center" wrapText="1" readingOrder="2"/>
    </xf>
    <xf numFmtId="0" fontId="5" fillId="7" borderId="14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10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13" fillId="11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7" borderId="23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13" fillId="11" borderId="18" xfId="0" applyFont="1" applyFill="1" applyBorder="1" applyAlignment="1">
      <alignment horizontal="center" vertical="center" wrapText="1"/>
    </xf>
    <xf numFmtId="0" fontId="13" fillId="11" borderId="21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24" xfId="0" applyFont="1" applyFill="1" applyBorder="1" applyAlignment="1">
      <alignment horizontal="center" vertical="center" wrapText="1"/>
    </xf>
  </cellXfs>
  <cellStyles count="6">
    <cellStyle name="Comma" xfId="1" builtinId="3"/>
    <cellStyle name="Comma 2" xfId="5" xr:uid="{E139C06A-DF47-4F41-84C6-6BDADFC6CA7D}"/>
    <cellStyle name="Comma 3" xfId="2" xr:uid="{CC9FB2D1-7440-41A9-907B-DFE1F5306316}"/>
    <cellStyle name="Normal" xfId="0" builtinId="0"/>
    <cellStyle name="Normal 2" xfId="3" xr:uid="{9A70C22E-0CF4-48B4-AE99-A44CF3896D9D}"/>
    <cellStyle name="Normal 3" xfId="4" xr:uid="{3987F4E9-CB5F-4959-BF63-8D0A0ACA3DA6}"/>
  </cellStyles>
  <dxfs count="0"/>
  <tableStyles count="0" defaultTableStyle="TableStyleMedium2" defaultPivotStyle="PivotStyleLight16"/>
  <colors>
    <mruColors>
      <color rgb="FF358515"/>
      <color rgb="FF4BBC1E"/>
      <color rgb="FFFDC4B9"/>
      <color rgb="FFFDEDFD"/>
      <color rgb="FFFFEBEB"/>
      <color rgb="FFFFFFD9"/>
      <color rgb="FFEBF3FF"/>
      <color rgb="FFE2FF99"/>
      <color rgb="FFF6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FA7B1-951A-43FC-96B9-C58E74B30052}">
  <dimension ref="A1:AL31"/>
  <sheetViews>
    <sheetView rightToLeft="1" tabSelected="1" view="pageBreakPreview" zoomScale="60" zoomScaleNormal="70" workbookViewId="0">
      <selection activeCell="N36" sqref="N36"/>
    </sheetView>
  </sheetViews>
  <sheetFormatPr defaultRowHeight="15" x14ac:dyDescent="0.25"/>
  <cols>
    <col min="1" max="1" width="8" style="5" customWidth="1"/>
    <col min="2" max="2" width="22.28515625" style="5" customWidth="1"/>
    <col min="3" max="3" width="31.85546875" style="5" customWidth="1"/>
    <col min="4" max="4" width="11.7109375" style="5" customWidth="1"/>
    <col min="5" max="5" width="9.42578125" style="5" customWidth="1"/>
    <col min="6" max="6" width="8.140625" style="5" customWidth="1"/>
    <col min="7" max="7" width="10.85546875" style="5" customWidth="1"/>
    <col min="8" max="8" width="6.5703125" style="5" customWidth="1"/>
    <col min="9" max="9" width="8.140625" style="5" bestFit="1" customWidth="1"/>
    <col min="10" max="10" width="6.5703125" style="5" bestFit="1" customWidth="1"/>
    <col min="11" max="11" width="6.5703125" style="5" customWidth="1"/>
    <col min="12" max="12" width="6.85546875" style="5" customWidth="1"/>
    <col min="13" max="13" width="12.5703125" style="5" customWidth="1"/>
    <col min="14" max="14" width="13.42578125" style="5" customWidth="1"/>
    <col min="15" max="15" width="13.7109375" style="5" bestFit="1" customWidth="1"/>
    <col min="16" max="16" width="9.28515625" style="5" bestFit="1" customWidth="1"/>
    <col min="17" max="17" width="8" style="5" customWidth="1"/>
    <col min="18" max="18" width="9.42578125" style="5" customWidth="1"/>
    <col min="19" max="20" width="9.28515625" style="5" customWidth="1"/>
    <col min="21" max="21" width="8.42578125" style="5" bestFit="1" customWidth="1"/>
    <col min="22" max="22" width="9.42578125" style="5" bestFit="1" customWidth="1"/>
    <col min="23" max="23" width="9.7109375" style="5" customWidth="1"/>
    <col min="24" max="24" width="6.85546875" style="5" customWidth="1"/>
    <col min="25" max="25" width="8.140625" style="5" customWidth="1"/>
    <col min="26" max="26" width="9.42578125" style="5" bestFit="1" customWidth="1"/>
    <col min="27" max="27" width="9.28515625" style="5" customWidth="1"/>
    <col min="28" max="28" width="13.28515625" style="5" customWidth="1"/>
    <col min="29" max="29" width="9.28515625" style="5" customWidth="1"/>
    <col min="30" max="30" width="11" style="5" customWidth="1"/>
    <col min="31" max="31" width="10.85546875" style="5" bestFit="1" customWidth="1"/>
    <col min="32" max="32" width="8.140625" style="5" customWidth="1"/>
    <col min="33" max="33" width="6.42578125" style="5" customWidth="1"/>
    <col min="34" max="34" width="5.140625" style="5" customWidth="1"/>
    <col min="35" max="35" width="9.5703125" style="5" customWidth="1"/>
    <col min="36" max="36" width="9.28515625" style="5" bestFit="1" customWidth="1"/>
    <col min="37" max="37" width="7.7109375" style="5" customWidth="1"/>
    <col min="38" max="38" width="15.7109375" style="5" customWidth="1"/>
    <col min="39" max="16384" width="9.140625" style="5"/>
  </cols>
  <sheetData>
    <row r="1" spans="1:38" ht="54.75" customHeight="1" x14ac:dyDescent="0.25">
      <c r="A1" s="66" t="s">
        <v>75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</row>
    <row r="2" spans="1:38" ht="78.75" customHeight="1" x14ac:dyDescent="0.25">
      <c r="A2" s="6" t="s">
        <v>0</v>
      </c>
      <c r="B2" s="65" t="s">
        <v>43</v>
      </c>
      <c r="C2" s="65"/>
      <c r="D2" s="6" t="s">
        <v>44</v>
      </c>
      <c r="E2" s="27" t="s">
        <v>4</v>
      </c>
      <c r="F2" s="27" t="s">
        <v>11</v>
      </c>
      <c r="G2" s="27" t="s">
        <v>6</v>
      </c>
      <c r="H2" s="28" t="s">
        <v>23</v>
      </c>
      <c r="I2" s="28" t="s">
        <v>2</v>
      </c>
      <c r="J2" s="28" t="s">
        <v>13</v>
      </c>
      <c r="K2" s="23" t="s">
        <v>10</v>
      </c>
      <c r="L2" s="26" t="s">
        <v>45</v>
      </c>
      <c r="M2" s="27" t="s">
        <v>5</v>
      </c>
      <c r="N2" s="28" t="s">
        <v>8</v>
      </c>
      <c r="O2" s="28" t="s">
        <v>9</v>
      </c>
      <c r="P2" s="27" t="s">
        <v>46</v>
      </c>
      <c r="Q2" s="28" t="s">
        <v>27</v>
      </c>
      <c r="R2" s="28" t="s">
        <v>7</v>
      </c>
      <c r="S2" s="28" t="s">
        <v>26</v>
      </c>
      <c r="T2" s="27" t="s">
        <v>16</v>
      </c>
      <c r="U2" s="27" t="s">
        <v>19</v>
      </c>
      <c r="V2" s="27" t="s">
        <v>15</v>
      </c>
      <c r="W2" s="28" t="s">
        <v>3</v>
      </c>
      <c r="X2" s="23" t="s">
        <v>25</v>
      </c>
      <c r="Y2" s="28" t="s">
        <v>20</v>
      </c>
      <c r="Z2" s="27" t="s">
        <v>22</v>
      </c>
      <c r="AA2" s="28" t="s">
        <v>47</v>
      </c>
      <c r="AB2" s="28" t="s">
        <v>72</v>
      </c>
      <c r="AC2" s="28" t="s">
        <v>12</v>
      </c>
      <c r="AD2" s="28" t="s">
        <v>21</v>
      </c>
      <c r="AE2" s="27" t="s">
        <v>73</v>
      </c>
      <c r="AF2" s="27" t="s">
        <v>24</v>
      </c>
      <c r="AG2" s="28" t="s">
        <v>14</v>
      </c>
      <c r="AH2" s="30" t="s">
        <v>17</v>
      </c>
      <c r="AI2" s="28" t="s">
        <v>48</v>
      </c>
      <c r="AJ2" s="28" t="s">
        <v>18</v>
      </c>
      <c r="AK2" s="28" t="s">
        <v>28</v>
      </c>
      <c r="AL2" s="24" t="s">
        <v>76</v>
      </c>
    </row>
    <row r="3" spans="1:38" ht="24" x14ac:dyDescent="0.25">
      <c r="A3" s="55">
        <v>1</v>
      </c>
      <c r="B3" s="54" t="s">
        <v>49</v>
      </c>
      <c r="C3" s="8" t="s">
        <v>50</v>
      </c>
      <c r="D3" s="8" t="s">
        <v>51</v>
      </c>
      <c r="E3" s="2">
        <v>7522</v>
      </c>
      <c r="F3" s="2">
        <v>378</v>
      </c>
      <c r="G3" s="2">
        <v>709121</v>
      </c>
      <c r="H3" s="2">
        <v>0</v>
      </c>
      <c r="I3" s="2">
        <v>4750</v>
      </c>
      <c r="J3" s="2">
        <v>384.45</v>
      </c>
      <c r="K3" s="2">
        <v>0</v>
      </c>
      <c r="L3" s="2">
        <v>0</v>
      </c>
      <c r="M3" s="2">
        <f>1927+17174.645+204</f>
        <v>19305.645</v>
      </c>
      <c r="N3" s="2">
        <v>908.38632297910829</v>
      </c>
      <c r="O3" s="2">
        <v>35827</v>
      </c>
      <c r="P3" s="2">
        <v>11861</v>
      </c>
      <c r="Q3" s="2">
        <v>9246</v>
      </c>
      <c r="R3" s="2">
        <v>17270</v>
      </c>
      <c r="S3" s="2">
        <f>3204+62.9+63.7+62.5+86.3+223.2+139.77</f>
        <v>3842.37</v>
      </c>
      <c r="T3" s="2">
        <v>0</v>
      </c>
      <c r="U3" s="2">
        <v>0</v>
      </c>
      <c r="V3" s="2">
        <v>13000</v>
      </c>
      <c r="W3" s="2">
        <v>1780.1999999999998</v>
      </c>
      <c r="X3" s="2">
        <v>60</v>
      </c>
      <c r="Y3" s="2">
        <v>0</v>
      </c>
      <c r="Z3" s="2">
        <v>14743</v>
      </c>
      <c r="AA3" s="2">
        <v>0</v>
      </c>
      <c r="AB3" s="2">
        <v>57360</v>
      </c>
      <c r="AC3" s="2">
        <f>308.72+567.46+325.89+181.93+413.7+189.71</f>
        <v>1987.4100000000003</v>
      </c>
      <c r="AD3" s="2"/>
      <c r="AE3" s="17"/>
      <c r="AF3" s="2">
        <v>0</v>
      </c>
      <c r="AG3" s="4">
        <v>1.45</v>
      </c>
      <c r="AH3" s="2">
        <v>0</v>
      </c>
      <c r="AI3" s="2">
        <v>0</v>
      </c>
      <c r="AJ3" s="2">
        <v>0</v>
      </c>
      <c r="AK3" s="2">
        <v>270</v>
      </c>
      <c r="AL3" s="9">
        <f t="shared" ref="AL3:AL9" si="0">SUM(E3:AK3)</f>
        <v>909617.91132297902</v>
      </c>
    </row>
    <row r="4" spans="1:38" ht="24" x14ac:dyDescent="0.25">
      <c r="A4" s="56"/>
      <c r="B4" s="54"/>
      <c r="C4" s="8" t="s">
        <v>52</v>
      </c>
      <c r="D4" s="8" t="s">
        <v>53</v>
      </c>
      <c r="E4" s="19">
        <v>16.36</v>
      </c>
      <c r="F4" s="2">
        <v>0</v>
      </c>
      <c r="G4" s="2">
        <v>0</v>
      </c>
      <c r="H4" s="2">
        <v>0</v>
      </c>
      <c r="I4" s="2">
        <v>0</v>
      </c>
      <c r="J4" s="2">
        <f>(0/13)*1.5</f>
        <v>0</v>
      </c>
      <c r="K4" s="2">
        <v>0</v>
      </c>
      <c r="L4" s="2">
        <v>0</v>
      </c>
      <c r="M4" s="4">
        <f>(6.75+1.122+7)*1.168</f>
        <v>17.370495999999999</v>
      </c>
      <c r="N4" s="2">
        <v>152.4969990284801</v>
      </c>
      <c r="O4" s="2">
        <v>208</v>
      </c>
      <c r="P4" s="2">
        <v>14.25</v>
      </c>
      <c r="Q4" s="2">
        <v>15.3</v>
      </c>
      <c r="R4" s="2">
        <v>0</v>
      </c>
      <c r="S4" s="2">
        <v>0</v>
      </c>
      <c r="T4" s="2">
        <v>0</v>
      </c>
      <c r="U4" s="2">
        <v>0</v>
      </c>
      <c r="V4" s="2">
        <v>12</v>
      </c>
      <c r="W4" s="2">
        <v>4.1750000000000007</v>
      </c>
      <c r="X4" s="2">
        <v>0</v>
      </c>
      <c r="Y4" s="2">
        <v>0</v>
      </c>
      <c r="Z4" s="2">
        <v>8.01</v>
      </c>
      <c r="AA4" s="2">
        <v>0</v>
      </c>
      <c r="AB4" s="2">
        <v>79</v>
      </c>
      <c r="AC4" s="4">
        <f>0.045+0+5.9+0.21+0.14</f>
        <v>6.2949999999999999</v>
      </c>
      <c r="AD4" s="2"/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9">
        <f t="shared" si="0"/>
        <v>533.25749502848009</v>
      </c>
    </row>
    <row r="5" spans="1:38" ht="24" x14ac:dyDescent="0.25">
      <c r="A5" s="11">
        <v>2</v>
      </c>
      <c r="B5" s="7" t="s">
        <v>29</v>
      </c>
      <c r="C5" s="8" t="s">
        <v>54</v>
      </c>
      <c r="D5" s="8" t="s">
        <v>53</v>
      </c>
      <c r="E5" s="2">
        <v>2.0699999999999998</v>
      </c>
      <c r="F5" s="2">
        <v>1</v>
      </c>
      <c r="G5" s="2">
        <v>0</v>
      </c>
      <c r="H5" s="2">
        <v>0</v>
      </c>
      <c r="I5" s="2">
        <v>0</v>
      </c>
      <c r="J5" s="2">
        <f>(0/13)*1.5</f>
        <v>0</v>
      </c>
      <c r="K5" s="2">
        <v>0</v>
      </c>
      <c r="L5" s="2">
        <v>0</v>
      </c>
      <c r="M5" s="2">
        <f>5.626+15.431+2.366+6.245+3.555+5.142+6.876+11.798+10.371</f>
        <v>67.41</v>
      </c>
      <c r="N5" s="2">
        <v>0</v>
      </c>
      <c r="O5" s="2">
        <v>0</v>
      </c>
      <c r="P5" s="2">
        <v>0</v>
      </c>
      <c r="Q5" s="2">
        <v>75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4">
        <v>0.32600000000000001</v>
      </c>
      <c r="AA5" s="2">
        <v>0</v>
      </c>
      <c r="AB5" s="2">
        <v>0</v>
      </c>
      <c r="AC5" s="2">
        <v>0</v>
      </c>
      <c r="AD5" s="2"/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9">
        <f t="shared" si="0"/>
        <v>145.80599999999998</v>
      </c>
    </row>
    <row r="6" spans="1:38" ht="24" x14ac:dyDescent="0.25">
      <c r="A6" s="55">
        <v>3</v>
      </c>
      <c r="B6" s="62" t="s">
        <v>55</v>
      </c>
      <c r="C6" s="13" t="s">
        <v>56</v>
      </c>
      <c r="D6" s="8" t="s">
        <v>44</v>
      </c>
      <c r="E6" s="2">
        <v>75</v>
      </c>
      <c r="F6" s="2">
        <v>16</v>
      </c>
      <c r="G6" s="2">
        <v>131</v>
      </c>
      <c r="H6" s="2">
        <v>0</v>
      </c>
      <c r="I6" s="2">
        <v>12</v>
      </c>
      <c r="J6" s="2">
        <v>0</v>
      </c>
      <c r="K6" s="2">
        <v>0</v>
      </c>
      <c r="L6" s="2">
        <v>0</v>
      </c>
      <c r="M6" s="2">
        <v>0</v>
      </c>
      <c r="N6" s="2">
        <v>20</v>
      </c>
      <c r="O6" s="2">
        <v>73</v>
      </c>
      <c r="P6" s="2">
        <v>3</v>
      </c>
      <c r="Q6" s="2">
        <v>1</v>
      </c>
      <c r="R6" s="2">
        <v>23</v>
      </c>
      <c r="S6" s="2">
        <v>0</v>
      </c>
      <c r="T6" s="2">
        <v>2</v>
      </c>
      <c r="U6" s="2">
        <v>32</v>
      </c>
      <c r="V6" s="2">
        <v>2</v>
      </c>
      <c r="W6" s="2">
        <v>37</v>
      </c>
      <c r="X6" s="2"/>
      <c r="Y6" s="2"/>
      <c r="Z6" s="2">
        <v>3</v>
      </c>
      <c r="AA6" s="2">
        <v>7</v>
      </c>
      <c r="AB6" s="2">
        <v>7</v>
      </c>
      <c r="AC6" s="2">
        <v>5</v>
      </c>
      <c r="AD6" s="2">
        <v>2</v>
      </c>
      <c r="AE6" s="2">
        <v>3</v>
      </c>
      <c r="AF6" s="2">
        <v>0</v>
      </c>
      <c r="AG6" s="2">
        <v>0</v>
      </c>
      <c r="AH6" s="2">
        <v>0</v>
      </c>
      <c r="AI6" s="2">
        <v>50</v>
      </c>
      <c r="AJ6" s="2">
        <v>0</v>
      </c>
      <c r="AK6" s="2">
        <v>0</v>
      </c>
      <c r="AL6" s="9">
        <f t="shared" si="0"/>
        <v>504</v>
      </c>
    </row>
    <row r="7" spans="1:38" ht="24" x14ac:dyDescent="0.25">
      <c r="A7" s="57"/>
      <c r="B7" s="63"/>
      <c r="C7" s="13" t="s">
        <v>57</v>
      </c>
      <c r="D7" s="8" t="s">
        <v>44</v>
      </c>
      <c r="E7" s="2">
        <v>25</v>
      </c>
      <c r="F7" s="2">
        <v>32</v>
      </c>
      <c r="G7" s="2">
        <v>0</v>
      </c>
      <c r="H7" s="2">
        <v>1</v>
      </c>
      <c r="I7" s="2">
        <v>0</v>
      </c>
      <c r="J7" s="2">
        <v>0</v>
      </c>
      <c r="K7" s="2">
        <v>0</v>
      </c>
      <c r="L7" s="2">
        <v>0</v>
      </c>
      <c r="M7" s="2">
        <v>4</v>
      </c>
      <c r="N7" s="2">
        <v>8</v>
      </c>
      <c r="O7" s="2">
        <v>0</v>
      </c>
      <c r="P7" s="2">
        <v>0</v>
      </c>
      <c r="Q7" s="2">
        <v>2</v>
      </c>
      <c r="R7" s="2">
        <v>33</v>
      </c>
      <c r="S7" s="2">
        <v>8</v>
      </c>
      <c r="T7" s="2">
        <v>1</v>
      </c>
      <c r="U7" s="2">
        <v>8</v>
      </c>
      <c r="V7" s="2"/>
      <c r="W7" s="2">
        <v>15</v>
      </c>
      <c r="X7" s="2"/>
      <c r="Y7" s="2"/>
      <c r="Z7" s="2">
        <v>6</v>
      </c>
      <c r="AA7" s="2">
        <v>0</v>
      </c>
      <c r="AB7" s="2">
        <v>3</v>
      </c>
      <c r="AC7" s="2">
        <v>0</v>
      </c>
      <c r="AD7" s="2"/>
      <c r="AE7" s="2">
        <v>2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9">
        <f t="shared" si="0"/>
        <v>148</v>
      </c>
    </row>
    <row r="8" spans="1:38" ht="24" x14ac:dyDescent="0.25">
      <c r="A8" s="57"/>
      <c r="B8" s="63"/>
      <c r="C8" s="13" t="s">
        <v>58</v>
      </c>
      <c r="D8" s="8" t="s">
        <v>44</v>
      </c>
      <c r="E8" s="2">
        <v>50</v>
      </c>
      <c r="F8" s="2">
        <v>40</v>
      </c>
      <c r="G8" s="2">
        <v>0</v>
      </c>
      <c r="H8" s="2">
        <v>1</v>
      </c>
      <c r="I8" s="2">
        <v>0</v>
      </c>
      <c r="J8" s="2">
        <v>0</v>
      </c>
      <c r="K8" s="2">
        <v>0</v>
      </c>
      <c r="L8" s="2">
        <v>1</v>
      </c>
      <c r="M8" s="2">
        <v>4</v>
      </c>
      <c r="N8" s="2">
        <v>6</v>
      </c>
      <c r="O8" s="2">
        <v>0</v>
      </c>
      <c r="P8" s="2">
        <v>1</v>
      </c>
      <c r="Q8" s="2">
        <v>13</v>
      </c>
      <c r="R8" s="2">
        <v>54</v>
      </c>
      <c r="S8" s="2">
        <v>8</v>
      </c>
      <c r="T8" s="2">
        <v>1</v>
      </c>
      <c r="U8" s="2">
        <v>6</v>
      </c>
      <c r="V8" s="2"/>
      <c r="W8" s="2">
        <v>27</v>
      </c>
      <c r="X8" s="2"/>
      <c r="Y8" s="2"/>
      <c r="Z8" s="2">
        <v>12</v>
      </c>
      <c r="AA8" s="2">
        <v>0</v>
      </c>
      <c r="AB8" s="2">
        <v>6</v>
      </c>
      <c r="AC8" s="2">
        <v>3</v>
      </c>
      <c r="AD8" s="2"/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9">
        <f t="shared" si="0"/>
        <v>233</v>
      </c>
    </row>
    <row r="9" spans="1:38" ht="24" x14ac:dyDescent="0.25">
      <c r="A9" s="57"/>
      <c r="B9" s="63"/>
      <c r="C9" s="13" t="s">
        <v>59</v>
      </c>
      <c r="D9" s="8" t="s">
        <v>44</v>
      </c>
      <c r="E9" s="2">
        <v>13</v>
      </c>
      <c r="F9" s="2">
        <v>15</v>
      </c>
      <c r="G9" s="2">
        <v>0</v>
      </c>
      <c r="H9" s="2">
        <v>1</v>
      </c>
      <c r="I9" s="2">
        <v>0</v>
      </c>
      <c r="J9" s="2">
        <v>0</v>
      </c>
      <c r="K9" s="2">
        <v>0</v>
      </c>
      <c r="L9" s="2">
        <v>1</v>
      </c>
      <c r="M9" s="2">
        <v>11</v>
      </c>
      <c r="N9" s="2">
        <v>5</v>
      </c>
      <c r="O9" s="2">
        <v>0</v>
      </c>
      <c r="P9" s="2">
        <v>50</v>
      </c>
      <c r="Q9" s="2">
        <v>1</v>
      </c>
      <c r="R9" s="2">
        <v>66</v>
      </c>
      <c r="S9" s="2">
        <v>7</v>
      </c>
      <c r="T9" s="2">
        <v>2</v>
      </c>
      <c r="U9" s="2">
        <v>6</v>
      </c>
      <c r="V9" s="2">
        <v>1</v>
      </c>
      <c r="W9" s="2">
        <v>8</v>
      </c>
      <c r="X9" s="2"/>
      <c r="Y9" s="2"/>
      <c r="Z9" s="2">
        <v>40</v>
      </c>
      <c r="AA9" s="2">
        <v>0</v>
      </c>
      <c r="AB9" s="2">
        <v>2</v>
      </c>
      <c r="AC9" s="2">
        <v>0</v>
      </c>
      <c r="AD9" s="2"/>
      <c r="AE9" s="2">
        <v>4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9">
        <f t="shared" si="0"/>
        <v>233</v>
      </c>
    </row>
    <row r="10" spans="1:38" ht="24" x14ac:dyDescent="0.25">
      <c r="A10" s="56"/>
      <c r="B10" s="64"/>
      <c r="C10" s="14" t="s">
        <v>34</v>
      </c>
      <c r="D10" s="8" t="s">
        <v>44</v>
      </c>
      <c r="E10" s="15">
        <f>SUM(E6:E9)</f>
        <v>163</v>
      </c>
      <c r="F10" s="15">
        <f t="shared" ref="F10:AK10" si="1">SUM(F6:F9)</f>
        <v>103</v>
      </c>
      <c r="G10" s="15">
        <f t="shared" si="1"/>
        <v>131</v>
      </c>
      <c r="H10" s="15">
        <f t="shared" si="1"/>
        <v>3</v>
      </c>
      <c r="I10" s="15">
        <f t="shared" si="1"/>
        <v>12</v>
      </c>
      <c r="J10" s="15">
        <f t="shared" si="1"/>
        <v>0</v>
      </c>
      <c r="K10" s="15">
        <f t="shared" si="1"/>
        <v>0</v>
      </c>
      <c r="L10" s="15">
        <f t="shared" si="1"/>
        <v>2</v>
      </c>
      <c r="M10" s="15">
        <f t="shared" si="1"/>
        <v>19</v>
      </c>
      <c r="N10" s="15">
        <f>SUM(N6:N9)</f>
        <v>39</v>
      </c>
      <c r="O10" s="15">
        <f t="shared" si="1"/>
        <v>73</v>
      </c>
      <c r="P10" s="15">
        <f t="shared" si="1"/>
        <v>54</v>
      </c>
      <c r="Q10" s="15">
        <f t="shared" si="1"/>
        <v>17</v>
      </c>
      <c r="R10" s="15">
        <f t="shared" si="1"/>
        <v>176</v>
      </c>
      <c r="S10" s="15">
        <f t="shared" si="1"/>
        <v>23</v>
      </c>
      <c r="T10" s="15">
        <f t="shared" si="1"/>
        <v>6</v>
      </c>
      <c r="U10" s="15">
        <f t="shared" si="1"/>
        <v>52</v>
      </c>
      <c r="V10" s="15">
        <f t="shared" si="1"/>
        <v>3</v>
      </c>
      <c r="W10" s="15">
        <f t="shared" si="1"/>
        <v>87</v>
      </c>
      <c r="X10" s="15">
        <f t="shared" si="1"/>
        <v>0</v>
      </c>
      <c r="Y10" s="15">
        <f t="shared" si="1"/>
        <v>0</v>
      </c>
      <c r="Z10" s="15">
        <f t="shared" si="1"/>
        <v>61</v>
      </c>
      <c r="AA10" s="15">
        <f t="shared" si="1"/>
        <v>7</v>
      </c>
      <c r="AB10" s="15">
        <f t="shared" si="1"/>
        <v>18</v>
      </c>
      <c r="AC10" s="15">
        <f t="shared" si="1"/>
        <v>8</v>
      </c>
      <c r="AD10" s="15">
        <f t="shared" si="1"/>
        <v>2</v>
      </c>
      <c r="AE10" s="15">
        <f t="shared" si="1"/>
        <v>9</v>
      </c>
      <c r="AF10" s="15">
        <f t="shared" si="1"/>
        <v>0</v>
      </c>
      <c r="AG10" s="15">
        <f t="shared" si="1"/>
        <v>0</v>
      </c>
      <c r="AH10" s="15">
        <f t="shared" si="1"/>
        <v>0</v>
      </c>
      <c r="AI10" s="15">
        <f t="shared" si="1"/>
        <v>50</v>
      </c>
      <c r="AJ10" s="15">
        <f t="shared" si="1"/>
        <v>0</v>
      </c>
      <c r="AK10" s="15">
        <f t="shared" si="1"/>
        <v>0</v>
      </c>
      <c r="AL10" s="3">
        <f>SUM(AL6:AL9)</f>
        <v>1118</v>
      </c>
    </row>
    <row r="11" spans="1:38" ht="24" x14ac:dyDescent="0.25">
      <c r="A11" s="11">
        <v>4</v>
      </c>
      <c r="B11" s="54" t="s">
        <v>60</v>
      </c>
      <c r="C11" s="54"/>
      <c r="D11" s="8" t="s">
        <v>44</v>
      </c>
      <c r="E11" s="2">
        <v>8</v>
      </c>
      <c r="F11" s="2">
        <v>5</v>
      </c>
      <c r="G11" s="2">
        <v>0</v>
      </c>
      <c r="H11" s="2">
        <v>2</v>
      </c>
      <c r="I11" s="2">
        <v>1</v>
      </c>
      <c r="J11" s="2"/>
      <c r="K11" s="2">
        <v>0</v>
      </c>
      <c r="L11" s="2">
        <v>0</v>
      </c>
      <c r="M11" s="2">
        <v>19</v>
      </c>
      <c r="N11" s="2">
        <v>0</v>
      </c>
      <c r="O11" s="2">
        <v>18</v>
      </c>
      <c r="P11" s="2">
        <v>0</v>
      </c>
      <c r="Q11" s="2">
        <v>0</v>
      </c>
      <c r="R11" s="2">
        <v>8</v>
      </c>
      <c r="S11" s="2">
        <v>0</v>
      </c>
      <c r="T11" s="2">
        <v>0</v>
      </c>
      <c r="U11" s="2">
        <v>45</v>
      </c>
      <c r="V11" s="2">
        <v>0</v>
      </c>
      <c r="W11" s="2">
        <v>5</v>
      </c>
      <c r="X11" s="2"/>
      <c r="Y11" s="2"/>
      <c r="Z11" s="2">
        <v>2</v>
      </c>
      <c r="AA11" s="2">
        <v>0</v>
      </c>
      <c r="AB11" s="2">
        <v>1</v>
      </c>
      <c r="AC11" s="2">
        <v>30</v>
      </c>
      <c r="AD11" s="2">
        <v>0</v>
      </c>
      <c r="AE11" s="2"/>
      <c r="AF11" s="2"/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9">
        <f t="shared" ref="AL11:AL18" si="2">SUM(E11:AK11)</f>
        <v>144</v>
      </c>
    </row>
    <row r="12" spans="1:38" ht="24" x14ac:dyDescent="0.25">
      <c r="A12" s="55">
        <v>5</v>
      </c>
      <c r="B12" s="54" t="s">
        <v>30</v>
      </c>
      <c r="C12" s="8" t="s">
        <v>32</v>
      </c>
      <c r="D12" s="8" t="s">
        <v>44</v>
      </c>
      <c r="E12" s="2">
        <v>30</v>
      </c>
      <c r="F12" s="2">
        <v>36</v>
      </c>
      <c r="G12" s="2">
        <v>15</v>
      </c>
      <c r="H12" s="2"/>
      <c r="I12" s="2">
        <v>0</v>
      </c>
      <c r="J12" s="2"/>
      <c r="K12" s="2">
        <v>0</v>
      </c>
      <c r="L12" s="2">
        <v>2</v>
      </c>
      <c r="M12" s="2">
        <v>13</v>
      </c>
      <c r="N12" s="2">
        <v>110</v>
      </c>
      <c r="O12" s="2">
        <v>64</v>
      </c>
      <c r="P12" s="2">
        <v>26</v>
      </c>
      <c r="Q12" s="2">
        <v>27</v>
      </c>
      <c r="R12" s="2">
        <v>28</v>
      </c>
      <c r="S12" s="2">
        <v>3</v>
      </c>
      <c r="T12" s="2">
        <v>0</v>
      </c>
      <c r="U12" s="2">
        <v>0</v>
      </c>
      <c r="V12" s="2">
        <v>0</v>
      </c>
      <c r="W12" s="2">
        <v>5</v>
      </c>
      <c r="X12" s="2"/>
      <c r="Y12" s="25">
        <v>9</v>
      </c>
      <c r="Z12" s="2">
        <v>23</v>
      </c>
      <c r="AA12" s="2">
        <v>0</v>
      </c>
      <c r="AB12" s="2">
        <v>7</v>
      </c>
      <c r="AC12" s="2">
        <v>1</v>
      </c>
      <c r="AD12" s="2">
        <v>1</v>
      </c>
      <c r="AE12" s="2"/>
      <c r="AF12" s="2"/>
      <c r="AG12" s="2">
        <v>0</v>
      </c>
      <c r="AH12" s="2">
        <v>0</v>
      </c>
      <c r="AI12" s="2">
        <v>0</v>
      </c>
      <c r="AJ12" s="2">
        <v>83</v>
      </c>
      <c r="AK12" s="2">
        <v>10</v>
      </c>
      <c r="AL12" s="9">
        <f t="shared" si="2"/>
        <v>493</v>
      </c>
    </row>
    <row r="13" spans="1:38" ht="24" x14ac:dyDescent="0.25">
      <c r="A13" s="56"/>
      <c r="B13" s="54"/>
      <c r="C13" s="8" t="s">
        <v>33</v>
      </c>
      <c r="D13" s="8" t="s">
        <v>44</v>
      </c>
      <c r="E13" s="2">
        <v>5</v>
      </c>
      <c r="F13" s="2">
        <v>44</v>
      </c>
      <c r="G13" s="2">
        <v>40</v>
      </c>
      <c r="H13" s="2">
        <v>1</v>
      </c>
      <c r="I13" s="2">
        <v>0</v>
      </c>
      <c r="J13" s="2"/>
      <c r="K13" s="2">
        <v>0</v>
      </c>
      <c r="L13" s="2">
        <v>0</v>
      </c>
      <c r="M13" s="2">
        <v>1</v>
      </c>
      <c r="N13" s="2">
        <v>3</v>
      </c>
      <c r="O13" s="2">
        <v>0</v>
      </c>
      <c r="P13" s="2">
        <v>28</v>
      </c>
      <c r="Q13" s="2">
        <v>28</v>
      </c>
      <c r="R13" s="2">
        <v>0</v>
      </c>
      <c r="S13" s="2">
        <v>0</v>
      </c>
      <c r="T13" s="2">
        <v>0</v>
      </c>
      <c r="U13" s="2">
        <v>2</v>
      </c>
      <c r="V13" s="2">
        <v>0</v>
      </c>
      <c r="W13" s="2">
        <v>5</v>
      </c>
      <c r="X13" s="2"/>
      <c r="Y13" s="25">
        <v>3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3</v>
      </c>
      <c r="AF13" s="2">
        <v>0</v>
      </c>
      <c r="AG13" s="2">
        <v>0</v>
      </c>
      <c r="AH13" s="2">
        <v>0</v>
      </c>
      <c r="AI13" s="2">
        <v>0</v>
      </c>
      <c r="AJ13" s="2">
        <v>75</v>
      </c>
      <c r="AK13" s="2">
        <v>1</v>
      </c>
      <c r="AL13" s="9">
        <f t="shared" si="2"/>
        <v>239</v>
      </c>
    </row>
    <row r="14" spans="1:38" ht="24" x14ac:dyDescent="0.25">
      <c r="A14" s="55">
        <v>6</v>
      </c>
      <c r="B14" s="54" t="s">
        <v>31</v>
      </c>
      <c r="C14" s="8" t="s">
        <v>1</v>
      </c>
      <c r="D14" s="8" t="s">
        <v>61</v>
      </c>
      <c r="E14" s="2">
        <v>180</v>
      </c>
      <c r="F14" s="2">
        <v>113</v>
      </c>
      <c r="G14" s="2">
        <v>164</v>
      </c>
      <c r="H14" s="2"/>
      <c r="I14" s="2">
        <v>10</v>
      </c>
      <c r="J14" s="2"/>
      <c r="K14" s="2">
        <v>0</v>
      </c>
      <c r="L14" s="2">
        <v>99</v>
      </c>
      <c r="M14" s="2">
        <v>409</v>
      </c>
      <c r="N14" s="2">
        <v>3500</v>
      </c>
      <c r="O14" s="2">
        <v>1341</v>
      </c>
      <c r="P14" s="2">
        <v>120</v>
      </c>
      <c r="Q14" s="2">
        <v>128</v>
      </c>
      <c r="R14" s="2">
        <v>253</v>
      </c>
      <c r="S14" s="2">
        <v>51</v>
      </c>
      <c r="T14" s="2">
        <v>20</v>
      </c>
      <c r="U14" s="2">
        <v>55</v>
      </c>
      <c r="V14" s="2">
        <v>16</v>
      </c>
      <c r="W14" s="2">
        <v>9</v>
      </c>
      <c r="X14" s="2">
        <v>14</v>
      </c>
      <c r="Y14" s="25">
        <v>67</v>
      </c>
      <c r="Z14" s="2">
        <v>67</v>
      </c>
      <c r="AA14" s="2">
        <v>591</v>
      </c>
      <c r="AB14" s="2">
        <v>428</v>
      </c>
      <c r="AC14" s="2">
        <v>204</v>
      </c>
      <c r="AD14" s="2">
        <v>38</v>
      </c>
      <c r="AE14" s="2">
        <v>6</v>
      </c>
      <c r="AF14" s="2">
        <v>8</v>
      </c>
      <c r="AG14" s="2">
        <v>10</v>
      </c>
      <c r="AH14" s="2">
        <v>8</v>
      </c>
      <c r="AI14" s="2">
        <v>1576</v>
      </c>
      <c r="AJ14" s="2">
        <v>888</v>
      </c>
      <c r="AK14" s="2">
        <v>23</v>
      </c>
      <c r="AL14" s="9">
        <f t="shared" si="2"/>
        <v>10396</v>
      </c>
    </row>
    <row r="15" spans="1:38" ht="24" x14ac:dyDescent="0.25">
      <c r="A15" s="57"/>
      <c r="B15" s="54"/>
      <c r="C15" s="8" t="s">
        <v>35</v>
      </c>
      <c r="D15" s="8" t="s">
        <v>61</v>
      </c>
      <c r="E15" s="2">
        <v>4490</v>
      </c>
      <c r="F15" s="2">
        <v>1540</v>
      </c>
      <c r="G15" s="2">
        <v>5510</v>
      </c>
      <c r="H15" s="2">
        <v>50</v>
      </c>
      <c r="I15" s="2">
        <v>705</v>
      </c>
      <c r="J15" s="2"/>
      <c r="K15" s="2">
        <v>0</v>
      </c>
      <c r="L15" s="2">
        <v>12</v>
      </c>
      <c r="M15" s="2">
        <v>16446</v>
      </c>
      <c r="N15" s="2">
        <v>52354</v>
      </c>
      <c r="O15" s="2">
        <v>28516</v>
      </c>
      <c r="P15" s="2">
        <v>2259</v>
      </c>
      <c r="Q15" s="2">
        <v>482</v>
      </c>
      <c r="R15" s="2">
        <v>1535</v>
      </c>
      <c r="S15" s="2">
        <v>900</v>
      </c>
      <c r="T15" s="2">
        <v>65</v>
      </c>
      <c r="U15" s="2">
        <v>630</v>
      </c>
      <c r="V15" s="2">
        <v>40</v>
      </c>
      <c r="W15" s="2">
        <v>2251</v>
      </c>
      <c r="X15" s="2"/>
      <c r="Y15" s="25">
        <v>0</v>
      </c>
      <c r="Z15" s="2">
        <v>3316</v>
      </c>
      <c r="AA15" s="2">
        <v>600</v>
      </c>
      <c r="AB15" s="2">
        <v>6434</v>
      </c>
      <c r="AC15" s="2">
        <v>3058</v>
      </c>
      <c r="AD15" s="2">
        <v>3015</v>
      </c>
      <c r="AE15" s="2">
        <v>50</v>
      </c>
      <c r="AF15" s="2"/>
      <c r="AG15" s="2">
        <v>0</v>
      </c>
      <c r="AH15" s="2">
        <v>0</v>
      </c>
      <c r="AI15" s="2">
        <v>0</v>
      </c>
      <c r="AJ15" s="2">
        <v>557</v>
      </c>
      <c r="AK15" s="2">
        <v>0</v>
      </c>
      <c r="AL15" s="9">
        <f t="shared" si="2"/>
        <v>134815</v>
      </c>
    </row>
    <row r="16" spans="1:38" ht="24" x14ac:dyDescent="0.25">
      <c r="A16" s="57"/>
      <c r="B16" s="54"/>
      <c r="C16" s="8" t="s">
        <v>36</v>
      </c>
      <c r="D16" s="8" t="s">
        <v>61</v>
      </c>
      <c r="E16" s="2">
        <v>108</v>
      </c>
      <c r="F16" s="2">
        <v>70</v>
      </c>
      <c r="G16" s="2">
        <v>80</v>
      </c>
      <c r="H16" s="2">
        <v>1</v>
      </c>
      <c r="I16" s="2">
        <v>0</v>
      </c>
      <c r="J16" s="2"/>
      <c r="K16" s="2">
        <v>0</v>
      </c>
      <c r="L16" s="2">
        <v>0</v>
      </c>
      <c r="M16" s="2">
        <v>85</v>
      </c>
      <c r="N16" s="2">
        <v>288</v>
      </c>
      <c r="O16" s="2">
        <v>0</v>
      </c>
      <c r="P16" s="2">
        <v>62</v>
      </c>
      <c r="Q16" s="2">
        <v>96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8</v>
      </c>
      <c r="X16" s="2"/>
      <c r="Y16" s="25">
        <v>8</v>
      </c>
      <c r="Z16" s="2">
        <v>0</v>
      </c>
      <c r="AA16" s="2">
        <v>0</v>
      </c>
      <c r="AB16" s="2">
        <v>42</v>
      </c>
      <c r="AC16" s="2">
        <v>7</v>
      </c>
      <c r="AD16" s="2">
        <v>0</v>
      </c>
      <c r="AE16" s="2">
        <v>10</v>
      </c>
      <c r="AF16" s="2"/>
      <c r="AG16" s="2">
        <v>0</v>
      </c>
      <c r="AH16" s="2">
        <v>0</v>
      </c>
      <c r="AI16" s="2">
        <v>0</v>
      </c>
      <c r="AJ16" s="2">
        <v>2252</v>
      </c>
      <c r="AK16" s="2">
        <v>8</v>
      </c>
      <c r="AL16" s="9">
        <f t="shared" si="2"/>
        <v>3125</v>
      </c>
    </row>
    <row r="17" spans="1:38" ht="24" x14ac:dyDescent="0.25">
      <c r="A17" s="57"/>
      <c r="B17" s="54"/>
      <c r="C17" s="8" t="s">
        <v>37</v>
      </c>
      <c r="D17" s="8" t="s">
        <v>61</v>
      </c>
      <c r="E17" s="2">
        <v>151</v>
      </c>
      <c r="F17" s="2">
        <v>780</v>
      </c>
      <c r="G17" s="2">
        <v>130</v>
      </c>
      <c r="H17" s="2">
        <v>0</v>
      </c>
      <c r="I17" s="2">
        <v>0</v>
      </c>
      <c r="J17" s="2"/>
      <c r="K17" s="2">
        <v>0</v>
      </c>
      <c r="L17" s="2">
        <v>2</v>
      </c>
      <c r="M17" s="2">
        <v>1109</v>
      </c>
      <c r="N17" s="2">
        <v>1260</v>
      </c>
      <c r="O17" s="2">
        <v>1910</v>
      </c>
      <c r="P17" s="2">
        <v>650</v>
      </c>
      <c r="Q17" s="2">
        <v>81</v>
      </c>
      <c r="R17" s="2">
        <v>35</v>
      </c>
      <c r="S17" s="2">
        <v>5</v>
      </c>
      <c r="T17" s="2">
        <v>0</v>
      </c>
      <c r="U17" s="2">
        <v>0</v>
      </c>
      <c r="V17" s="2">
        <v>0</v>
      </c>
      <c r="W17" s="2">
        <v>10</v>
      </c>
      <c r="X17" s="2">
        <v>23</v>
      </c>
      <c r="Y17" s="25">
        <v>326</v>
      </c>
      <c r="Z17" s="2">
        <v>366</v>
      </c>
      <c r="AA17" s="2">
        <v>0</v>
      </c>
      <c r="AB17" s="2">
        <v>28</v>
      </c>
      <c r="AC17" s="2">
        <v>170</v>
      </c>
      <c r="AD17" s="2">
        <v>16</v>
      </c>
      <c r="AE17" s="2">
        <v>0</v>
      </c>
      <c r="AF17" s="2"/>
      <c r="AG17" s="2">
        <v>0</v>
      </c>
      <c r="AH17" s="2">
        <v>5</v>
      </c>
      <c r="AI17" s="2">
        <v>0</v>
      </c>
      <c r="AJ17" s="2">
        <v>5077</v>
      </c>
      <c r="AK17" s="2">
        <v>164</v>
      </c>
      <c r="AL17" s="9">
        <f t="shared" si="2"/>
        <v>12298</v>
      </c>
    </row>
    <row r="18" spans="1:38" ht="24" x14ac:dyDescent="0.25">
      <c r="A18" s="57"/>
      <c r="B18" s="54"/>
      <c r="C18" s="8" t="s">
        <v>38</v>
      </c>
      <c r="D18" s="8" t="s">
        <v>61</v>
      </c>
      <c r="E18" s="2">
        <v>323</v>
      </c>
      <c r="F18" s="2">
        <v>65</v>
      </c>
      <c r="G18" s="2">
        <v>750</v>
      </c>
      <c r="H18" s="2">
        <v>0</v>
      </c>
      <c r="I18" s="2">
        <v>5</v>
      </c>
      <c r="J18" s="2"/>
      <c r="K18" s="2">
        <v>0</v>
      </c>
      <c r="L18" s="2">
        <v>77</v>
      </c>
      <c r="M18" s="2">
        <v>230</v>
      </c>
      <c r="N18" s="2">
        <v>12594</v>
      </c>
      <c r="O18" s="2">
        <v>5820</v>
      </c>
      <c r="P18" s="2">
        <v>50</v>
      </c>
      <c r="Q18" s="2">
        <v>112</v>
      </c>
      <c r="R18" s="2">
        <v>70</v>
      </c>
      <c r="S18" s="2">
        <v>560</v>
      </c>
      <c r="T18" s="2">
        <v>300</v>
      </c>
      <c r="U18" s="2">
        <v>16</v>
      </c>
      <c r="V18" s="2">
        <v>200</v>
      </c>
      <c r="W18" s="2">
        <v>3</v>
      </c>
      <c r="X18" s="2">
        <v>15</v>
      </c>
      <c r="Y18" s="25">
        <v>1316</v>
      </c>
      <c r="Z18" s="2">
        <v>422</v>
      </c>
      <c r="AA18" s="2">
        <v>1338</v>
      </c>
      <c r="AB18" s="2">
        <v>9311</v>
      </c>
      <c r="AC18" s="2">
        <v>439</v>
      </c>
      <c r="AD18" s="2"/>
      <c r="AE18" s="2">
        <v>0</v>
      </c>
      <c r="AF18" s="2">
        <v>52</v>
      </c>
      <c r="AG18" s="2">
        <v>911</v>
      </c>
      <c r="AH18" s="2">
        <v>22</v>
      </c>
      <c r="AI18" s="2">
        <v>0</v>
      </c>
      <c r="AJ18" s="2">
        <v>5960</v>
      </c>
      <c r="AK18" s="2">
        <v>5</v>
      </c>
      <c r="AL18" s="9">
        <f t="shared" si="2"/>
        <v>40966</v>
      </c>
    </row>
    <row r="19" spans="1:38" ht="24" x14ac:dyDescent="0.25">
      <c r="A19" s="56"/>
      <c r="B19" s="54"/>
      <c r="C19" s="8" t="s">
        <v>34</v>
      </c>
      <c r="D19" s="8" t="s">
        <v>61</v>
      </c>
      <c r="E19" s="16">
        <f>SUM(E14:E18)</f>
        <v>5252</v>
      </c>
      <c r="F19" s="16">
        <f t="shared" ref="F19:AK19" si="3">SUM(F14:F18)</f>
        <v>2568</v>
      </c>
      <c r="G19" s="16">
        <f t="shared" si="3"/>
        <v>6634</v>
      </c>
      <c r="H19" s="16">
        <f t="shared" si="3"/>
        <v>51</v>
      </c>
      <c r="I19" s="16">
        <f t="shared" si="3"/>
        <v>720</v>
      </c>
      <c r="J19" s="16">
        <f t="shared" si="3"/>
        <v>0</v>
      </c>
      <c r="K19" s="16">
        <f t="shared" si="3"/>
        <v>0</v>
      </c>
      <c r="L19" s="16">
        <f t="shared" si="3"/>
        <v>190</v>
      </c>
      <c r="M19" s="16">
        <f t="shared" si="3"/>
        <v>18279</v>
      </c>
      <c r="N19" s="16">
        <f t="shared" si="3"/>
        <v>69996</v>
      </c>
      <c r="O19" s="16">
        <f t="shared" si="3"/>
        <v>37587</v>
      </c>
      <c r="P19" s="16">
        <f t="shared" si="3"/>
        <v>3141</v>
      </c>
      <c r="Q19" s="16">
        <f t="shared" si="3"/>
        <v>899</v>
      </c>
      <c r="R19" s="16">
        <f t="shared" si="3"/>
        <v>1893</v>
      </c>
      <c r="S19" s="16">
        <f t="shared" si="3"/>
        <v>1516</v>
      </c>
      <c r="T19" s="16">
        <f t="shared" si="3"/>
        <v>385</v>
      </c>
      <c r="U19" s="16">
        <f t="shared" si="3"/>
        <v>701</v>
      </c>
      <c r="V19" s="16">
        <f t="shared" si="3"/>
        <v>256</v>
      </c>
      <c r="W19" s="16">
        <f t="shared" si="3"/>
        <v>2281</v>
      </c>
      <c r="X19" s="16">
        <f t="shared" si="3"/>
        <v>52</v>
      </c>
      <c r="Y19" s="16">
        <f>SUM(Y14:Y18)</f>
        <v>1717</v>
      </c>
      <c r="Z19" s="16">
        <f t="shared" si="3"/>
        <v>4171</v>
      </c>
      <c r="AA19" s="16">
        <f>SUM(AA14:AA18)</f>
        <v>2529</v>
      </c>
      <c r="AB19" s="16">
        <f t="shared" si="3"/>
        <v>16243</v>
      </c>
      <c r="AC19" s="16">
        <f t="shared" si="3"/>
        <v>3878</v>
      </c>
      <c r="AD19" s="16">
        <f t="shared" si="3"/>
        <v>3069</v>
      </c>
      <c r="AE19" s="16">
        <f t="shared" si="3"/>
        <v>66</v>
      </c>
      <c r="AF19" s="16">
        <f t="shared" si="3"/>
        <v>60</v>
      </c>
      <c r="AG19" s="16">
        <f t="shared" si="3"/>
        <v>921</v>
      </c>
      <c r="AH19" s="16">
        <f t="shared" si="3"/>
        <v>35</v>
      </c>
      <c r="AI19" s="16">
        <f t="shared" si="3"/>
        <v>1576</v>
      </c>
      <c r="AJ19" s="16">
        <f t="shared" si="3"/>
        <v>14734</v>
      </c>
      <c r="AK19" s="16">
        <f t="shared" si="3"/>
        <v>200</v>
      </c>
      <c r="AL19" s="3">
        <f>SUM(AL14:AL18)</f>
        <v>201600</v>
      </c>
    </row>
    <row r="20" spans="1:38" ht="24" x14ac:dyDescent="0.25">
      <c r="A20" s="58">
        <v>7</v>
      </c>
      <c r="B20" s="60" t="s">
        <v>39</v>
      </c>
      <c r="C20" s="1" t="s">
        <v>62</v>
      </c>
      <c r="D20" s="1" t="s">
        <v>53</v>
      </c>
      <c r="E20" s="2">
        <v>73.5</v>
      </c>
      <c r="F20" s="2">
        <v>0</v>
      </c>
      <c r="G20" s="2">
        <v>76</v>
      </c>
      <c r="H20" s="4">
        <v>10.199999999999999</v>
      </c>
      <c r="I20" s="4">
        <v>0.16700000000000001</v>
      </c>
      <c r="J20" s="4"/>
      <c r="K20" s="2">
        <v>0</v>
      </c>
      <c r="L20" s="12">
        <v>0.15</v>
      </c>
      <c r="M20" s="2">
        <f>122.322+195.519+104.629+85.874+95.793+181.763+96.696+132.486+113.707</f>
        <v>1128.7890000000002</v>
      </c>
      <c r="N20" s="2">
        <v>708.00999999999988</v>
      </c>
      <c r="O20" s="2">
        <f>231806280/692154</f>
        <v>334.905642385943</v>
      </c>
      <c r="P20" s="2">
        <v>56.9</v>
      </c>
      <c r="Q20" s="2">
        <v>100</v>
      </c>
      <c r="R20" s="2"/>
      <c r="S20" s="2">
        <f>10+33+21+13+17+14+9+11+4</f>
        <v>132</v>
      </c>
      <c r="T20" s="4">
        <v>2.8919999999999999</v>
      </c>
      <c r="U20" s="2">
        <v>0</v>
      </c>
      <c r="V20" s="2">
        <v>0</v>
      </c>
      <c r="W20" s="2">
        <v>27.1</v>
      </c>
      <c r="X20" s="2"/>
      <c r="Y20" s="4">
        <v>6.1587389999999997</v>
      </c>
      <c r="Z20" s="2">
        <v>55.978000000000002</v>
      </c>
      <c r="AA20" s="2">
        <v>0</v>
      </c>
      <c r="AB20" s="2">
        <v>162.19999999999999</v>
      </c>
      <c r="AC20" s="2">
        <v>26</v>
      </c>
      <c r="AD20" s="2">
        <f>4+1+5+6+2+1</f>
        <v>19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/>
      <c r="AK20" s="2">
        <v>0</v>
      </c>
      <c r="AL20" s="9">
        <f t="shared" ref="AL20:AL26" si="4">SUM(E20:AK20)</f>
        <v>2919.9503813859428</v>
      </c>
    </row>
    <row r="21" spans="1:38" ht="24" x14ac:dyDescent="0.25">
      <c r="A21" s="59"/>
      <c r="B21" s="60"/>
      <c r="C21" s="1" t="s">
        <v>63</v>
      </c>
      <c r="D21" s="1" t="s">
        <v>53</v>
      </c>
      <c r="E21" s="2">
        <v>115.5</v>
      </c>
      <c r="F21" s="2">
        <v>0.8</v>
      </c>
      <c r="G21" s="2">
        <v>58</v>
      </c>
      <c r="H21" s="2">
        <v>0</v>
      </c>
      <c r="I21" s="2">
        <v>0</v>
      </c>
      <c r="J21" s="4"/>
      <c r="K21" s="2">
        <v>0</v>
      </c>
      <c r="L21" s="2">
        <v>0</v>
      </c>
      <c r="M21" s="2">
        <v>0</v>
      </c>
      <c r="N21" s="2">
        <v>33.994999999999997</v>
      </c>
      <c r="O21" s="2">
        <v>0</v>
      </c>
      <c r="P21" s="2">
        <v>101</v>
      </c>
      <c r="Q21" s="2">
        <v>503</v>
      </c>
      <c r="R21" s="2">
        <v>523</v>
      </c>
      <c r="S21" s="2">
        <f>1+11+0.5+1+1.4+0.29+2+2+0.753</f>
        <v>19.942999999999998</v>
      </c>
      <c r="T21" s="2">
        <v>0</v>
      </c>
      <c r="U21" s="2">
        <v>2177.9</v>
      </c>
      <c r="V21" s="2">
        <v>0</v>
      </c>
      <c r="W21" s="4">
        <v>0.35</v>
      </c>
      <c r="X21" s="2">
        <v>0.7</v>
      </c>
      <c r="Y21" s="2"/>
      <c r="Z21" s="2">
        <v>457.48099999999999</v>
      </c>
      <c r="AA21" s="2">
        <v>0</v>
      </c>
      <c r="AB21" s="2">
        <v>0</v>
      </c>
      <c r="AC21" s="2">
        <v>128</v>
      </c>
      <c r="AD21" s="2"/>
      <c r="AE21" s="2">
        <v>0</v>
      </c>
      <c r="AF21" s="2">
        <v>0</v>
      </c>
      <c r="AG21" s="2">
        <v>0</v>
      </c>
      <c r="AH21" s="2">
        <v>0</v>
      </c>
      <c r="AI21" s="4">
        <v>2.3033739999999998</v>
      </c>
      <c r="AJ21" s="2"/>
      <c r="AK21" s="2"/>
      <c r="AL21" s="9">
        <f t="shared" si="4"/>
        <v>4121.9723739999999</v>
      </c>
    </row>
    <row r="22" spans="1:38" ht="24" x14ac:dyDescent="0.25">
      <c r="A22" s="58">
        <v>8</v>
      </c>
      <c r="B22" s="60" t="s">
        <v>40</v>
      </c>
      <c r="C22" s="1" t="s">
        <v>64</v>
      </c>
      <c r="D22" s="1" t="s">
        <v>53</v>
      </c>
      <c r="E22" s="4">
        <v>7.2999999999999989</v>
      </c>
      <c r="F22" s="2">
        <v>5.2</v>
      </c>
      <c r="G22" s="2">
        <v>0</v>
      </c>
      <c r="H22" s="2">
        <v>0</v>
      </c>
      <c r="I22" s="2">
        <v>4.2000000000000003E-2</v>
      </c>
      <c r="J22" s="2"/>
      <c r="K22" s="2">
        <v>0</v>
      </c>
      <c r="L22" s="2">
        <v>0</v>
      </c>
      <c r="M22" s="4">
        <f>0.206+0.204+0.071+0.917+0.211+0.149+0.232+0.305+0.376</f>
        <v>2.6710000000000003</v>
      </c>
      <c r="N22" s="2">
        <v>7760.9999999999991</v>
      </c>
      <c r="O22" s="2">
        <v>1980</v>
      </c>
      <c r="P22" s="2">
        <v>11.09</v>
      </c>
      <c r="Q22" s="2">
        <v>4.08</v>
      </c>
      <c r="R22" s="2"/>
      <c r="S22" s="4">
        <f>0.27+1.62</f>
        <v>1.8900000000000001</v>
      </c>
      <c r="T22" s="4">
        <v>3.6</v>
      </c>
      <c r="U22" s="2">
        <v>0</v>
      </c>
      <c r="V22" s="2">
        <v>0</v>
      </c>
      <c r="W22" s="2">
        <v>39.18</v>
      </c>
      <c r="X22" s="2"/>
      <c r="Y22" s="2"/>
      <c r="Z22" s="2">
        <v>1.2110000000000001</v>
      </c>
      <c r="AA22" s="2">
        <v>0</v>
      </c>
      <c r="AB22" s="2">
        <v>871.572</v>
      </c>
      <c r="AC22" s="2">
        <v>777</v>
      </c>
      <c r="AD22" s="2">
        <f>19+48+34+49+15+60+31+49+14</f>
        <v>319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9">
        <f t="shared" si="4"/>
        <v>11784.835999999999</v>
      </c>
    </row>
    <row r="23" spans="1:38" ht="24" x14ac:dyDescent="0.25">
      <c r="A23" s="61"/>
      <c r="B23" s="60"/>
      <c r="C23" s="1" t="s">
        <v>65</v>
      </c>
      <c r="D23" s="1" t="s">
        <v>53</v>
      </c>
      <c r="E23" s="4">
        <v>23.799999999999997</v>
      </c>
      <c r="F23" s="2">
        <v>731</v>
      </c>
      <c r="G23" s="2">
        <v>308.44</v>
      </c>
      <c r="H23" s="4">
        <v>0.27</v>
      </c>
      <c r="I23" s="2">
        <v>26.95</v>
      </c>
      <c r="J23" s="4"/>
      <c r="K23" s="2">
        <v>0</v>
      </c>
      <c r="L23" s="2">
        <f>58+28</f>
        <v>86</v>
      </c>
      <c r="M23" s="2">
        <v>0</v>
      </c>
      <c r="N23" s="2">
        <v>235</v>
      </c>
      <c r="O23" s="2">
        <v>0</v>
      </c>
      <c r="P23" s="2">
        <v>112</v>
      </c>
      <c r="Q23" s="2">
        <v>166</v>
      </c>
      <c r="R23" s="4">
        <v>205.5</v>
      </c>
      <c r="S23" s="12">
        <v>0.14000000000000001</v>
      </c>
      <c r="T23" s="2">
        <v>0</v>
      </c>
      <c r="U23" s="2">
        <v>231.84756699999997</v>
      </c>
      <c r="V23" s="2">
        <v>0</v>
      </c>
      <c r="W23" s="2">
        <v>0</v>
      </c>
      <c r="X23" s="2">
        <v>0</v>
      </c>
      <c r="Y23" s="4">
        <v>47.170757999999999</v>
      </c>
      <c r="Z23" s="2">
        <v>199.29</v>
      </c>
      <c r="AA23" s="2">
        <v>0</v>
      </c>
      <c r="AB23" s="2">
        <v>478</v>
      </c>
      <c r="AC23" s="2">
        <v>0</v>
      </c>
      <c r="AD23" s="2"/>
      <c r="AE23" s="2">
        <v>0</v>
      </c>
      <c r="AF23" s="2">
        <v>0</v>
      </c>
      <c r="AG23" s="2">
        <v>0</v>
      </c>
      <c r="AH23" s="2">
        <v>0</v>
      </c>
      <c r="AI23" s="4">
        <v>11.696522</v>
      </c>
      <c r="AJ23" s="2"/>
      <c r="AK23" s="2">
        <v>1094</v>
      </c>
      <c r="AL23" s="9">
        <f t="shared" si="4"/>
        <v>3957.1048470000005</v>
      </c>
    </row>
    <row r="24" spans="1:38" ht="24" x14ac:dyDescent="0.25">
      <c r="A24" s="59"/>
      <c r="B24" s="60"/>
      <c r="C24" s="1" t="s">
        <v>66</v>
      </c>
      <c r="D24" s="1" t="s">
        <v>53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/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/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/>
      <c r="Y24" s="2"/>
      <c r="Z24" s="2">
        <v>0</v>
      </c>
      <c r="AA24" s="2">
        <v>0</v>
      </c>
      <c r="AB24" s="2">
        <v>0</v>
      </c>
      <c r="AC24" s="2">
        <v>0</v>
      </c>
      <c r="AD24" s="2"/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9">
        <f t="shared" si="4"/>
        <v>0</v>
      </c>
    </row>
    <row r="25" spans="1:38" ht="24" x14ac:dyDescent="0.25">
      <c r="A25" s="18">
        <v>9</v>
      </c>
      <c r="B25" s="60" t="s">
        <v>67</v>
      </c>
      <c r="C25" s="60"/>
      <c r="D25" s="1" t="s">
        <v>53</v>
      </c>
      <c r="E25" s="2">
        <v>113.5</v>
      </c>
      <c r="F25" s="2">
        <v>39.199999999999996</v>
      </c>
      <c r="G25" s="2">
        <v>85</v>
      </c>
      <c r="H25" s="2">
        <v>0</v>
      </c>
      <c r="I25" s="2">
        <v>2201</v>
      </c>
      <c r="J25" s="12"/>
      <c r="K25" s="2">
        <v>0</v>
      </c>
      <c r="L25" s="2">
        <v>0</v>
      </c>
      <c r="M25" s="2">
        <f>151.103+212.166+403.09+592.877+203.468+169.588+280.806+131.126+454.818</f>
        <v>2599.0420000000004</v>
      </c>
      <c r="N25" s="2">
        <v>228.84318050000002</v>
      </c>
      <c r="O25" s="12"/>
      <c r="P25" s="2">
        <f>1+4</f>
        <v>5</v>
      </c>
      <c r="Q25" s="2">
        <v>10.3</v>
      </c>
      <c r="R25" s="2"/>
      <c r="S25" s="2">
        <v>0</v>
      </c>
      <c r="T25" s="4">
        <v>2.5</v>
      </c>
      <c r="U25" s="2">
        <v>0</v>
      </c>
      <c r="V25" s="2">
        <v>0</v>
      </c>
      <c r="W25" s="4">
        <v>7.5900000000000007</v>
      </c>
      <c r="X25" s="2"/>
      <c r="Y25" s="2"/>
      <c r="Z25" s="2">
        <v>48.421999999999997</v>
      </c>
      <c r="AA25" s="2">
        <v>0</v>
      </c>
      <c r="AB25" s="2">
        <v>1138</v>
      </c>
      <c r="AC25" s="2">
        <v>15916</v>
      </c>
      <c r="AD25" s="2">
        <f>93+97+107+88+80+111+124+107+56</f>
        <v>863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/>
      <c r="AK25" s="2">
        <v>0</v>
      </c>
      <c r="AL25" s="9">
        <f t="shared" si="4"/>
        <v>23257.3971805</v>
      </c>
    </row>
    <row r="26" spans="1:38" ht="24" x14ac:dyDescent="0.25">
      <c r="A26" s="18">
        <v>10</v>
      </c>
      <c r="B26" s="60" t="s">
        <v>41</v>
      </c>
      <c r="C26" s="60"/>
      <c r="D26" s="1" t="s">
        <v>53</v>
      </c>
      <c r="E26" s="10">
        <v>0.3</v>
      </c>
      <c r="F26" s="2">
        <v>1143.8500000000001</v>
      </c>
      <c r="G26" s="2">
        <v>94</v>
      </c>
      <c r="H26" s="2">
        <v>0</v>
      </c>
      <c r="I26" s="2">
        <v>2.34</v>
      </c>
      <c r="J26" s="2"/>
      <c r="K26" s="2">
        <v>0</v>
      </c>
      <c r="L26" s="2">
        <v>0</v>
      </c>
      <c r="M26" s="2">
        <v>0</v>
      </c>
      <c r="N26" s="2">
        <v>718</v>
      </c>
      <c r="O26" s="2">
        <f>30838422/692154</f>
        <v>44.554278383134388</v>
      </c>
      <c r="P26" s="2">
        <f>12+14</f>
        <v>26</v>
      </c>
      <c r="Q26" s="2">
        <v>2.65</v>
      </c>
      <c r="R26" s="2">
        <v>7552.125</v>
      </c>
      <c r="S26" s="2">
        <v>0</v>
      </c>
      <c r="T26" s="4"/>
      <c r="U26" s="2">
        <v>15.018764999999998</v>
      </c>
      <c r="V26" s="2">
        <v>0</v>
      </c>
      <c r="W26" s="2">
        <v>0</v>
      </c>
      <c r="X26" s="2"/>
      <c r="Y26" s="4">
        <v>177.46472299999999</v>
      </c>
      <c r="Z26" s="2">
        <v>887.75400000000002</v>
      </c>
      <c r="AA26" s="4">
        <f>0.06+0.01+0.2+0.07+1.01+0.009</f>
        <v>1.359</v>
      </c>
      <c r="AB26" s="2">
        <v>162.19999999999999</v>
      </c>
      <c r="AC26" s="2">
        <v>0</v>
      </c>
      <c r="AD26" s="4"/>
      <c r="AE26" s="2">
        <v>0</v>
      </c>
      <c r="AF26" s="2">
        <v>0</v>
      </c>
      <c r="AG26" s="2">
        <v>0</v>
      </c>
      <c r="AH26" s="2">
        <v>0</v>
      </c>
      <c r="AI26" s="4">
        <v>2.0722209999999999</v>
      </c>
      <c r="AJ26" s="2"/>
      <c r="AK26" s="2"/>
      <c r="AL26" s="9">
        <f t="shared" si="4"/>
        <v>10829.687987383137</v>
      </c>
    </row>
    <row r="27" spans="1:38" ht="24" x14ac:dyDescent="0.25">
      <c r="A27" s="11">
        <v>11</v>
      </c>
      <c r="B27" s="54" t="s">
        <v>42</v>
      </c>
      <c r="C27" s="54"/>
      <c r="D27" s="8" t="s">
        <v>53</v>
      </c>
      <c r="E27" s="21">
        <f>E22-E20</f>
        <v>-66.2</v>
      </c>
      <c r="F27" s="22">
        <f t="shared" ref="F27:AL27" si="5">F22-F20</f>
        <v>5.2</v>
      </c>
      <c r="G27" s="22">
        <f t="shared" si="5"/>
        <v>-76</v>
      </c>
      <c r="H27" s="22">
        <f t="shared" si="5"/>
        <v>-10.199999999999999</v>
      </c>
      <c r="I27" s="29">
        <v>-1.2E-2</v>
      </c>
      <c r="J27" s="22">
        <f t="shared" si="5"/>
        <v>0</v>
      </c>
      <c r="K27" s="22">
        <f t="shared" si="5"/>
        <v>0</v>
      </c>
      <c r="L27" s="22">
        <f t="shared" si="5"/>
        <v>-0.15</v>
      </c>
      <c r="M27" s="22">
        <f t="shared" si="5"/>
        <v>-1126.1180000000002</v>
      </c>
      <c r="N27" s="22">
        <f t="shared" si="5"/>
        <v>7052.9899999999989</v>
      </c>
      <c r="O27" s="22">
        <f t="shared" si="5"/>
        <v>1645.0943576140571</v>
      </c>
      <c r="P27" s="22">
        <f t="shared" si="5"/>
        <v>-45.81</v>
      </c>
      <c r="Q27" s="22">
        <f t="shared" si="5"/>
        <v>-95.92</v>
      </c>
      <c r="R27" s="22">
        <f t="shared" si="5"/>
        <v>0</v>
      </c>
      <c r="S27" s="22">
        <f t="shared" si="5"/>
        <v>-130.11000000000001</v>
      </c>
      <c r="T27" s="22">
        <f t="shared" si="5"/>
        <v>0.70800000000000018</v>
      </c>
      <c r="U27" s="22">
        <f t="shared" si="5"/>
        <v>0</v>
      </c>
      <c r="V27" s="21"/>
      <c r="W27" s="21">
        <f t="shared" si="5"/>
        <v>12.079999999999998</v>
      </c>
      <c r="X27" s="22">
        <f t="shared" si="5"/>
        <v>0</v>
      </c>
      <c r="Y27" s="22">
        <f t="shared" si="5"/>
        <v>-6.1587389999999997</v>
      </c>
      <c r="Z27" s="22">
        <f t="shared" si="5"/>
        <v>-54.767000000000003</v>
      </c>
      <c r="AA27" s="22">
        <f t="shared" si="5"/>
        <v>0</v>
      </c>
      <c r="AB27" s="22">
        <f t="shared" si="5"/>
        <v>709.37200000000007</v>
      </c>
      <c r="AC27" s="22">
        <f t="shared" si="5"/>
        <v>751</v>
      </c>
      <c r="AD27" s="22">
        <f t="shared" si="5"/>
        <v>300</v>
      </c>
      <c r="AE27" s="22">
        <f t="shared" si="5"/>
        <v>0</v>
      </c>
      <c r="AF27" s="22">
        <f t="shared" si="5"/>
        <v>0</v>
      </c>
      <c r="AG27" s="22">
        <f t="shared" si="5"/>
        <v>0</v>
      </c>
      <c r="AH27" s="22">
        <f t="shared" si="5"/>
        <v>0</v>
      </c>
      <c r="AI27" s="22">
        <f t="shared" si="5"/>
        <v>0</v>
      </c>
      <c r="AJ27" s="22">
        <f t="shared" si="5"/>
        <v>0</v>
      </c>
      <c r="AK27" s="22">
        <f t="shared" si="5"/>
        <v>0</v>
      </c>
      <c r="AL27" s="22">
        <f t="shared" si="5"/>
        <v>8864.8856186140565</v>
      </c>
    </row>
    <row r="28" spans="1:38" ht="24" x14ac:dyDescent="0.25">
      <c r="A28" s="11">
        <v>0</v>
      </c>
      <c r="B28" s="54" t="s">
        <v>74</v>
      </c>
      <c r="C28" s="54"/>
      <c r="D28" s="8" t="s">
        <v>51</v>
      </c>
      <c r="E28" s="21"/>
      <c r="F28" s="22">
        <v>3000</v>
      </c>
      <c r="G28" s="22">
        <v>40890</v>
      </c>
      <c r="H28" s="22"/>
      <c r="I28" s="22">
        <v>2510</v>
      </c>
      <c r="J28" s="22"/>
      <c r="K28" s="22"/>
      <c r="L28" s="22"/>
      <c r="M28" s="22">
        <f>103046+144688+274891+404318+138757+115652+191498+89422+310167</f>
        <v>1772439</v>
      </c>
      <c r="N28" s="22">
        <v>42020000</v>
      </c>
      <c r="O28" s="22">
        <f>(5400000000*692154)/1000000000</f>
        <v>3737631.6</v>
      </c>
      <c r="P28" s="22">
        <f>1124+2972</f>
        <v>4096</v>
      </c>
      <c r="Q28" s="22">
        <v>1459</v>
      </c>
      <c r="R28" s="22"/>
      <c r="S28" s="22">
        <f>2579+2581+2018+269+1828+1738+4262+590+1417</f>
        <v>17282</v>
      </c>
      <c r="T28" s="22">
        <v>2050</v>
      </c>
      <c r="U28" s="22"/>
      <c r="V28" s="22"/>
      <c r="W28" s="22">
        <v>43223.501333333297</v>
      </c>
      <c r="X28" s="22"/>
      <c r="Y28" s="22"/>
      <c r="Z28" s="22">
        <v>63033.909999999989</v>
      </c>
      <c r="AA28" s="22"/>
      <c r="AB28" s="22">
        <v>1311048</v>
      </c>
      <c r="AC28" s="22"/>
      <c r="AD28" s="22">
        <f>77026+99147+97891+95560+56480+119392+109642+112168+50567</f>
        <v>817873</v>
      </c>
      <c r="AE28" s="22"/>
      <c r="AF28" s="22"/>
      <c r="AG28" s="22"/>
      <c r="AH28" s="22"/>
      <c r="AI28" s="22">
        <v>0</v>
      </c>
      <c r="AJ28" s="22"/>
      <c r="AK28" s="22">
        <v>0</v>
      </c>
      <c r="AL28" s="22">
        <f>SUM(E28:AK28)</f>
        <v>49836536.011333331</v>
      </c>
    </row>
    <row r="29" spans="1:38" ht="24" x14ac:dyDescent="0.25">
      <c r="A29" s="11">
        <v>0</v>
      </c>
      <c r="B29" s="7" t="s">
        <v>68</v>
      </c>
      <c r="C29" s="8" t="s">
        <v>69</v>
      </c>
      <c r="D29" s="8" t="s">
        <v>51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0">
        <f>SUM(E29:AK29)</f>
        <v>0</v>
      </c>
    </row>
    <row r="30" spans="1:38" ht="24" x14ac:dyDescent="0.25">
      <c r="A30" s="11">
        <v>0</v>
      </c>
      <c r="B30" s="7" t="s">
        <v>68</v>
      </c>
      <c r="C30" s="8" t="s">
        <v>70</v>
      </c>
      <c r="D30" s="8" t="s">
        <v>51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0">
        <f>SUM(F30:AK30)</f>
        <v>0</v>
      </c>
    </row>
    <row r="31" spans="1:38" ht="24" x14ac:dyDescent="0.25">
      <c r="A31" s="11">
        <v>0</v>
      </c>
      <c r="B31" s="7" t="s">
        <v>68</v>
      </c>
      <c r="C31" s="8" t="s">
        <v>71</v>
      </c>
      <c r="D31" s="8" t="s">
        <v>51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0">
        <f>SUM(F31:AK31)</f>
        <v>0</v>
      </c>
    </row>
  </sheetData>
  <mergeCells count="19">
    <mergeCell ref="A20:A21"/>
    <mergeCell ref="B20:B21"/>
    <mergeCell ref="B2:C2"/>
    <mergeCell ref="A3:A4"/>
    <mergeCell ref="B3:B4"/>
    <mergeCell ref="A6:A10"/>
    <mergeCell ref="B6:B10"/>
    <mergeCell ref="B11:C11"/>
    <mergeCell ref="B28:C28"/>
    <mergeCell ref="A22:A24"/>
    <mergeCell ref="B22:B24"/>
    <mergeCell ref="B25:C25"/>
    <mergeCell ref="B26:C26"/>
    <mergeCell ref="B27:C27"/>
    <mergeCell ref="A12:A13"/>
    <mergeCell ref="B12:B13"/>
    <mergeCell ref="A14:A19"/>
    <mergeCell ref="B14:B19"/>
    <mergeCell ref="A1:AL1"/>
  </mergeCells>
  <printOptions horizontalCentered="1"/>
  <pageMargins left="0.1" right="0.1" top="0.75" bottom="0.75" header="0.3" footer="0.3"/>
  <pageSetup paperSize="9" scale="37" orientation="landscape" r:id="rId1"/>
  <ignoredErrors>
    <ignoredError sqref="AL10 AL19" formula="1"/>
    <ignoredError sqref="E10:H10 J10 E19:L19 L10 AG19:AH19 AG10:AH10 W19:X19 M19:R19 W10:AD10 M10:R10 T19:U19 AB19:AD19 Z19 S10:U10" formulaRange="1"/>
    <ignoredError sqref="T21 T23:T24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8E6C3-7A32-4E61-8DFE-7C1C0C1516A8}">
  <dimension ref="A1:J18"/>
  <sheetViews>
    <sheetView rightToLeft="1" topLeftCell="A4" zoomScaleNormal="100" workbookViewId="0">
      <selection activeCell="L3" sqref="L3"/>
    </sheetView>
  </sheetViews>
  <sheetFormatPr defaultRowHeight="15" x14ac:dyDescent="0.25"/>
  <cols>
    <col min="1" max="1" width="5.7109375" customWidth="1"/>
    <col min="2" max="2" width="13" customWidth="1"/>
    <col min="3" max="3" width="11.7109375" customWidth="1"/>
    <col min="5" max="5" width="17.28515625" customWidth="1"/>
    <col min="6" max="6" width="5.85546875" customWidth="1"/>
    <col min="7" max="7" width="11.140625" customWidth="1"/>
    <col min="8" max="8" width="14.7109375" customWidth="1"/>
    <col min="9" max="9" width="10.28515625" customWidth="1"/>
    <col min="10" max="10" width="17.28515625" customWidth="1"/>
  </cols>
  <sheetData>
    <row r="1" spans="1:10" ht="43.5" customHeight="1" thickBot="1" x14ac:dyDescent="0.3">
      <c r="A1" s="51" t="s">
        <v>0</v>
      </c>
      <c r="B1" s="69" t="s">
        <v>43</v>
      </c>
      <c r="C1" s="70"/>
      <c r="D1" s="51" t="s">
        <v>44</v>
      </c>
      <c r="E1" s="51" t="s">
        <v>76</v>
      </c>
      <c r="F1" s="51" t="s">
        <v>0</v>
      </c>
      <c r="G1" s="69" t="s">
        <v>43</v>
      </c>
      <c r="H1" s="70"/>
      <c r="I1" s="51" t="s">
        <v>44</v>
      </c>
      <c r="J1" s="51" t="s">
        <v>76</v>
      </c>
    </row>
    <row r="2" spans="1:10" ht="31.5" x14ac:dyDescent="0.25">
      <c r="A2" s="71">
        <v>1</v>
      </c>
      <c r="B2" s="73" t="s">
        <v>49</v>
      </c>
      <c r="C2" s="39" t="s">
        <v>50</v>
      </c>
      <c r="D2" s="47" t="s">
        <v>51</v>
      </c>
      <c r="E2" s="31">
        <v>909617.91132297902</v>
      </c>
      <c r="F2" s="71">
        <v>6</v>
      </c>
      <c r="G2" s="73" t="s">
        <v>31</v>
      </c>
      <c r="H2" s="39" t="s">
        <v>1</v>
      </c>
      <c r="I2" s="47" t="s">
        <v>61</v>
      </c>
      <c r="J2" s="34">
        <v>10396</v>
      </c>
    </row>
    <row r="3" spans="1:10" ht="32.25" thickBot="1" x14ac:dyDescent="0.3">
      <c r="A3" s="72"/>
      <c r="B3" s="74"/>
      <c r="C3" s="40" t="s">
        <v>52</v>
      </c>
      <c r="D3" s="48" t="s">
        <v>53</v>
      </c>
      <c r="E3" s="32">
        <v>533.25749502848009</v>
      </c>
      <c r="F3" s="75"/>
      <c r="G3" s="76"/>
      <c r="H3" s="46" t="s">
        <v>35</v>
      </c>
      <c r="I3" s="50" t="s">
        <v>61</v>
      </c>
      <c r="J3" s="35">
        <v>134815</v>
      </c>
    </row>
    <row r="4" spans="1:10" ht="39.75" thickBot="1" x14ac:dyDescent="0.3">
      <c r="A4" s="52">
        <v>2</v>
      </c>
      <c r="B4" s="41" t="s">
        <v>29</v>
      </c>
      <c r="C4" s="42" t="s">
        <v>54</v>
      </c>
      <c r="D4" s="49" t="s">
        <v>53</v>
      </c>
      <c r="E4" s="33">
        <v>145.80599999999998</v>
      </c>
      <c r="F4" s="75"/>
      <c r="G4" s="76"/>
      <c r="H4" s="46" t="s">
        <v>36</v>
      </c>
      <c r="I4" s="50" t="s">
        <v>61</v>
      </c>
      <c r="J4" s="35">
        <v>3125</v>
      </c>
    </row>
    <row r="5" spans="1:10" ht="66" customHeight="1" x14ac:dyDescent="0.25">
      <c r="A5" s="71">
        <v>3</v>
      </c>
      <c r="B5" s="77" t="s">
        <v>55</v>
      </c>
      <c r="C5" s="43" t="s">
        <v>56</v>
      </c>
      <c r="D5" s="47" t="s">
        <v>44</v>
      </c>
      <c r="E5" s="34">
        <v>504</v>
      </c>
      <c r="F5" s="75"/>
      <c r="G5" s="76"/>
      <c r="H5" s="46" t="s">
        <v>37</v>
      </c>
      <c r="I5" s="50" t="s">
        <v>61</v>
      </c>
      <c r="J5" s="37">
        <v>12298</v>
      </c>
    </row>
    <row r="6" spans="1:10" ht="66" customHeight="1" x14ac:dyDescent="0.25">
      <c r="A6" s="75"/>
      <c r="B6" s="78"/>
      <c r="C6" s="44" t="s">
        <v>57</v>
      </c>
      <c r="D6" s="50" t="s">
        <v>44</v>
      </c>
      <c r="E6" s="35">
        <v>148</v>
      </c>
      <c r="F6" s="75"/>
      <c r="G6" s="76"/>
      <c r="H6" s="46" t="s">
        <v>38</v>
      </c>
      <c r="I6" s="50" t="s">
        <v>61</v>
      </c>
      <c r="J6" s="37">
        <v>40966</v>
      </c>
    </row>
    <row r="7" spans="1:10" ht="66" customHeight="1" thickBot="1" x14ac:dyDescent="0.3">
      <c r="A7" s="75"/>
      <c r="B7" s="78"/>
      <c r="C7" s="44" t="s">
        <v>58</v>
      </c>
      <c r="D7" s="50" t="s">
        <v>44</v>
      </c>
      <c r="E7" s="35">
        <v>233</v>
      </c>
      <c r="F7" s="72"/>
      <c r="G7" s="74"/>
      <c r="H7" s="40" t="s">
        <v>34</v>
      </c>
      <c r="I7" s="48" t="s">
        <v>61</v>
      </c>
      <c r="J7" s="32">
        <v>201600</v>
      </c>
    </row>
    <row r="8" spans="1:10" ht="66" customHeight="1" x14ac:dyDescent="0.25">
      <c r="A8" s="75"/>
      <c r="B8" s="78"/>
      <c r="C8" s="44" t="s">
        <v>59</v>
      </c>
      <c r="D8" s="50" t="s">
        <v>44</v>
      </c>
      <c r="E8" s="35">
        <v>233</v>
      </c>
      <c r="F8" s="71">
        <v>7</v>
      </c>
      <c r="G8" s="73" t="s">
        <v>39</v>
      </c>
      <c r="H8" s="39" t="s">
        <v>62</v>
      </c>
      <c r="I8" s="47" t="s">
        <v>53</v>
      </c>
      <c r="J8" s="34">
        <v>2919.9503813859428</v>
      </c>
    </row>
    <row r="9" spans="1:10" ht="32.25" thickBot="1" x14ac:dyDescent="0.3">
      <c r="A9" s="72"/>
      <c r="B9" s="79"/>
      <c r="C9" s="45" t="s">
        <v>34</v>
      </c>
      <c r="D9" s="48" t="s">
        <v>44</v>
      </c>
      <c r="E9" s="32">
        <v>1118</v>
      </c>
      <c r="F9" s="72"/>
      <c r="G9" s="74"/>
      <c r="H9" s="40" t="s">
        <v>63</v>
      </c>
      <c r="I9" s="48" t="s">
        <v>53</v>
      </c>
      <c r="J9" s="36">
        <v>4121.9723739999999</v>
      </c>
    </row>
    <row r="10" spans="1:10" ht="66" customHeight="1" thickBot="1" x14ac:dyDescent="0.3">
      <c r="A10" s="52">
        <v>4</v>
      </c>
      <c r="B10" s="67" t="s">
        <v>60</v>
      </c>
      <c r="C10" s="68"/>
      <c r="D10" s="49" t="s">
        <v>44</v>
      </c>
      <c r="E10" s="33">
        <v>144</v>
      </c>
      <c r="F10" s="71">
        <v>8</v>
      </c>
      <c r="G10" s="73" t="s">
        <v>40</v>
      </c>
      <c r="H10" s="39" t="s">
        <v>64</v>
      </c>
      <c r="I10" s="47" t="s">
        <v>53</v>
      </c>
      <c r="J10" s="34">
        <v>11784.835999999999</v>
      </c>
    </row>
    <row r="11" spans="1:10" ht="60" customHeight="1" x14ac:dyDescent="0.25">
      <c r="A11" s="71">
        <v>5</v>
      </c>
      <c r="B11" s="73" t="s">
        <v>30</v>
      </c>
      <c r="C11" s="39" t="s">
        <v>32</v>
      </c>
      <c r="D11" s="47" t="s">
        <v>44</v>
      </c>
      <c r="E11" s="31">
        <v>493</v>
      </c>
      <c r="F11" s="75"/>
      <c r="G11" s="76"/>
      <c r="H11" s="46" t="s">
        <v>65</v>
      </c>
      <c r="I11" s="50" t="s">
        <v>53</v>
      </c>
      <c r="J11" s="35">
        <v>3957.1048470000005</v>
      </c>
    </row>
    <row r="12" spans="1:10" ht="42.75" customHeight="1" thickBot="1" x14ac:dyDescent="0.3">
      <c r="A12" s="72"/>
      <c r="B12" s="74"/>
      <c r="C12" s="40" t="s">
        <v>33</v>
      </c>
      <c r="D12" s="48" t="s">
        <v>44</v>
      </c>
      <c r="E12" s="36">
        <v>239</v>
      </c>
      <c r="F12" s="72"/>
      <c r="G12" s="74"/>
      <c r="H12" s="40" t="s">
        <v>66</v>
      </c>
      <c r="I12" s="48" t="s">
        <v>53</v>
      </c>
      <c r="J12" s="32">
        <v>0</v>
      </c>
    </row>
    <row r="13" spans="1:10" ht="41.25" customHeight="1" thickBot="1" x14ac:dyDescent="0.3">
      <c r="A13" s="53"/>
      <c r="B13" s="53"/>
      <c r="C13" s="53"/>
      <c r="D13" s="53"/>
      <c r="E13" s="53"/>
      <c r="F13" s="52">
        <v>9</v>
      </c>
      <c r="G13" s="67" t="s">
        <v>67</v>
      </c>
      <c r="H13" s="68"/>
      <c r="I13" s="49" t="s">
        <v>53</v>
      </c>
      <c r="J13" s="33">
        <v>23257.3971805</v>
      </c>
    </row>
    <row r="14" spans="1:10" ht="41.25" customHeight="1" thickBot="1" x14ac:dyDescent="0.3">
      <c r="A14" s="53"/>
      <c r="B14" s="53"/>
      <c r="C14" s="53"/>
      <c r="D14" s="53"/>
      <c r="E14" s="53"/>
      <c r="F14" s="52">
        <v>10</v>
      </c>
      <c r="G14" s="67" t="s">
        <v>41</v>
      </c>
      <c r="H14" s="68"/>
      <c r="I14" s="49" t="s">
        <v>53</v>
      </c>
      <c r="J14" s="33">
        <v>10829.687987383137</v>
      </c>
    </row>
    <row r="15" spans="1:10" ht="41.25" customHeight="1" thickBot="1" x14ac:dyDescent="0.3">
      <c r="A15" s="53"/>
      <c r="B15" s="53"/>
      <c r="C15" s="53"/>
      <c r="D15" s="53"/>
      <c r="E15" s="53"/>
      <c r="F15" s="52">
        <v>11</v>
      </c>
      <c r="G15" s="67" t="s">
        <v>42</v>
      </c>
      <c r="H15" s="68"/>
      <c r="I15" s="49" t="s">
        <v>53</v>
      </c>
      <c r="J15" s="38">
        <v>8864.8856186140565</v>
      </c>
    </row>
    <row r="17" ht="24.75" customHeight="1" x14ac:dyDescent="0.25"/>
    <row r="18" ht="24.75" customHeight="1" x14ac:dyDescent="0.25"/>
  </sheetData>
  <mergeCells count="18">
    <mergeCell ref="A11:A12"/>
    <mergeCell ref="B11:B12"/>
    <mergeCell ref="F2:F7"/>
    <mergeCell ref="G2:G7"/>
    <mergeCell ref="B1:C1"/>
    <mergeCell ref="A2:A3"/>
    <mergeCell ref="B2:B3"/>
    <mergeCell ref="A5:A9"/>
    <mergeCell ref="B5:B9"/>
    <mergeCell ref="B10:C10"/>
    <mergeCell ref="G14:H14"/>
    <mergeCell ref="G15:H15"/>
    <mergeCell ref="G1:H1"/>
    <mergeCell ref="F8:F9"/>
    <mergeCell ref="G8:G9"/>
    <mergeCell ref="F10:F12"/>
    <mergeCell ref="G10:G12"/>
    <mergeCell ref="G13:H13"/>
  </mergeCells>
  <pageMargins left="0.2" right="0.7" top="1" bottom="0.2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عملکرد 1404</vt:lpstr>
      <vt:lpstr>Sheet1</vt:lpstr>
      <vt:lpstr>'عملکرد 1404'!Print_Area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sajjad1366</dc:creator>
  <cp:lastModifiedBy>جواد عباس پور</cp:lastModifiedBy>
  <cp:lastPrinted>2026-04-20T11:45:35Z</cp:lastPrinted>
  <dcterms:created xsi:type="dcterms:W3CDTF">2014-07-28T07:52:00Z</dcterms:created>
  <dcterms:modified xsi:type="dcterms:W3CDTF">2026-04-28T08:42:19Z</dcterms:modified>
</cp:coreProperties>
</file>